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worksheets/sheet6.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aveExternalLinkValues="0" codeName="ThisWorkbook"/>
  <bookViews>
    <workbookView xWindow="-105" yWindow="-45" windowWidth="11940" windowHeight="6780" tabRatio="884" activeTab="3"/>
  </bookViews>
  <sheets>
    <sheet name="Altalanos" sheetId="1" r:id="rId1"/>
    <sheet name="Birók" sheetId="2" r:id="rId2"/>
    <sheet name="F14elő" sheetId="9" r:id="rId3"/>
    <sheet name="F14" sheetId="12" r:id="rId4"/>
    <sheet name="L14elő" sheetId="231" r:id="rId5"/>
    <sheet name="L14" sheetId="239" r:id="rId6"/>
  </sheets>
  <definedNames>
    <definedName name="_Order1" hidden="1">255</definedName>
    <definedName name="HTML_CodePage" hidden="1">1252</definedName>
    <definedName name="HTML_Description" hidden="1">""</definedName>
    <definedName name="HTML_Email" hidden="1">""</definedName>
    <definedName name="HTML_Header" hidden="1">""</definedName>
    <definedName name="HTML_LastUpdate" hidden="1">"7/31/2000"</definedName>
    <definedName name="HTML_LineAfter" hidden="1">FALSE</definedName>
    <definedName name="HTML_LineBefore" hidden="1">FALSE</definedName>
    <definedName name="HTML_Name" hidden="1">"tbarnes"</definedName>
    <definedName name="HTML_OBDlg2" hidden="1">TRUE</definedName>
    <definedName name="HTML_OBDlg4" hidden="1">TRUE</definedName>
    <definedName name="HTML_OS" hidden="1">0</definedName>
    <definedName name="HTML_PathFile" hidden="1">"C:\Documents and Settings\TBARNES\My Documents\HTML Stuff\Draw1.htm"</definedName>
    <definedName name="HTML_Title" hidden="1">""</definedName>
    <definedName name="_xlnm.Print_Titles" localSheetId="2">F14elő!$1:$6</definedName>
    <definedName name="_xlnm.Print_Titles" localSheetId="4">L14elő!$1:$6</definedName>
    <definedName name="_xlnm.Print_Area" localSheetId="1">Birók!$A$1:$N$29</definedName>
    <definedName name="_xlnm.Print_Area" localSheetId="3">'F14'!$A$1:$R$80</definedName>
    <definedName name="_xlnm.Print_Area" localSheetId="2">F14elő!$A$1:$Q$134</definedName>
    <definedName name="_xlnm.Print_Area" localSheetId="5">'L14'!$A$1:$R$57</definedName>
    <definedName name="_xlnm.Print_Area" localSheetId="4">L14elő!$A$1:$Q$134</definedName>
  </definedNames>
  <calcPr calcId="125725"/>
</workbook>
</file>

<file path=xl/calcChain.xml><?xml version="1.0" encoding="utf-8"?>
<calcChain xmlns="http://schemas.openxmlformats.org/spreadsheetml/2006/main">
  <c r="E2" i="239"/>
  <c r="C2" i="231"/>
  <c r="R57" i="239"/>
  <c r="F52" s="1"/>
  <c r="I37"/>
  <c r="G37"/>
  <c r="F37"/>
  <c r="D37"/>
  <c r="C37"/>
  <c r="B37"/>
  <c r="K36"/>
  <c r="I35"/>
  <c r="G35"/>
  <c r="D35"/>
  <c r="C35"/>
  <c r="B35"/>
  <c r="I33"/>
  <c r="G33"/>
  <c r="F33"/>
  <c r="D33"/>
  <c r="C33"/>
  <c r="B33"/>
  <c r="I31"/>
  <c r="G31"/>
  <c r="F31"/>
  <c r="D31"/>
  <c r="C31"/>
  <c r="B31"/>
  <c r="O30"/>
  <c r="I29"/>
  <c r="G29"/>
  <c r="F29"/>
  <c r="D29"/>
  <c r="C29"/>
  <c r="B29"/>
  <c r="K28"/>
  <c r="I27"/>
  <c r="G27"/>
  <c r="D27"/>
  <c r="C27"/>
  <c r="B27"/>
  <c r="I25"/>
  <c r="G25"/>
  <c r="F25"/>
  <c r="D25"/>
  <c r="C25"/>
  <c r="B25"/>
  <c r="K24"/>
  <c r="I23"/>
  <c r="G23"/>
  <c r="F23"/>
  <c r="D23"/>
  <c r="C23"/>
  <c r="B23"/>
  <c r="I21"/>
  <c r="G21"/>
  <c r="D21"/>
  <c r="C21"/>
  <c r="B21"/>
  <c r="K20"/>
  <c r="I19"/>
  <c r="G19"/>
  <c r="F19"/>
  <c r="D19"/>
  <c r="C19"/>
  <c r="B19"/>
  <c r="M18"/>
  <c r="I17"/>
  <c r="G17"/>
  <c r="D17"/>
  <c r="C17"/>
  <c r="B17"/>
  <c r="U16"/>
  <c r="K16"/>
  <c r="I15"/>
  <c r="G15"/>
  <c r="F15"/>
  <c r="D15"/>
  <c r="C15"/>
  <c r="B15"/>
  <c r="I13"/>
  <c r="G13"/>
  <c r="F13"/>
  <c r="D13"/>
  <c r="C13"/>
  <c r="B13"/>
  <c r="K12"/>
  <c r="I11"/>
  <c r="G11"/>
  <c r="F11"/>
  <c r="D11"/>
  <c r="C11"/>
  <c r="B11"/>
  <c r="I9"/>
  <c r="G9"/>
  <c r="D9"/>
  <c r="C9"/>
  <c r="B9"/>
  <c r="K8"/>
  <c r="U7"/>
  <c r="I7"/>
  <c r="G7"/>
  <c r="F7"/>
  <c r="D7"/>
  <c r="C7"/>
  <c r="B7"/>
  <c r="Y5"/>
  <c r="R4"/>
  <c r="O57" s="1"/>
  <c r="G4"/>
  <c r="A4"/>
  <c r="Y3"/>
  <c r="A1"/>
  <c r="P156" i="231"/>
  <c r="M156" s="1"/>
  <c r="L156"/>
  <c r="K156"/>
  <c r="J156"/>
  <c r="P155"/>
  <c r="M155"/>
  <c r="L155"/>
  <c r="K155"/>
  <c r="J155"/>
  <c r="P154"/>
  <c r="M154" s="1"/>
  <c r="L154"/>
  <c r="K154"/>
  <c r="J154"/>
  <c r="P153"/>
  <c r="M153"/>
  <c r="L153"/>
  <c r="K153"/>
  <c r="J153"/>
  <c r="P152"/>
  <c r="M152" s="1"/>
  <c r="L152"/>
  <c r="K152"/>
  <c r="J152"/>
  <c r="P151"/>
  <c r="M151"/>
  <c r="L151"/>
  <c r="K151"/>
  <c r="J151"/>
  <c r="P150"/>
  <c r="M150" s="1"/>
  <c r="L150"/>
  <c r="K150"/>
  <c r="J150"/>
  <c r="P149"/>
  <c r="M149"/>
  <c r="L149"/>
  <c r="K149"/>
  <c r="J149"/>
  <c r="P148"/>
  <c r="M148" s="1"/>
  <c r="L148"/>
  <c r="K148"/>
  <c r="J148"/>
  <c r="P147"/>
  <c r="M147"/>
  <c r="L147"/>
  <c r="K147"/>
  <c r="J147"/>
  <c r="P146"/>
  <c r="M146" s="1"/>
  <c r="L146"/>
  <c r="K146"/>
  <c r="J146"/>
  <c r="P145"/>
  <c r="M145"/>
  <c r="L145"/>
  <c r="K145"/>
  <c r="J145"/>
  <c r="P144"/>
  <c r="M144" s="1"/>
  <c r="L144"/>
  <c r="K144"/>
  <c r="J144"/>
  <c r="P143"/>
  <c r="M143"/>
  <c r="L143"/>
  <c r="K143"/>
  <c r="J143"/>
  <c r="P142"/>
  <c r="M142" s="1"/>
  <c r="L142"/>
  <c r="K142"/>
  <c r="J142"/>
  <c r="P141"/>
  <c r="M141"/>
  <c r="L141"/>
  <c r="K141"/>
  <c r="J141"/>
  <c r="P140"/>
  <c r="M140" s="1"/>
  <c r="L140"/>
  <c r="K140"/>
  <c r="J140"/>
  <c r="P139"/>
  <c r="M139"/>
  <c r="L139"/>
  <c r="K139"/>
  <c r="J139"/>
  <c r="P138"/>
  <c r="M138" s="1"/>
  <c r="L138"/>
  <c r="K138"/>
  <c r="J138"/>
  <c r="P137"/>
  <c r="M137"/>
  <c r="L137"/>
  <c r="K137"/>
  <c r="J137"/>
  <c r="P136"/>
  <c r="M136" s="1"/>
  <c r="L136"/>
  <c r="K136"/>
  <c r="J136"/>
  <c r="P135"/>
  <c r="M135"/>
  <c r="L135"/>
  <c r="K135"/>
  <c r="J135"/>
  <c r="P134"/>
  <c r="M134" s="1"/>
  <c r="L134"/>
  <c r="K134"/>
  <c r="J134"/>
  <c r="P133"/>
  <c r="M133"/>
  <c r="L133"/>
  <c r="K133"/>
  <c r="J133"/>
  <c r="P132"/>
  <c r="M132" s="1"/>
  <c r="L132"/>
  <c r="K132"/>
  <c r="J132"/>
  <c r="P131"/>
  <c r="M131"/>
  <c r="L131"/>
  <c r="K131"/>
  <c r="J131"/>
  <c r="P130"/>
  <c r="M130" s="1"/>
  <c r="L130"/>
  <c r="K130"/>
  <c r="J130"/>
  <c r="P129"/>
  <c r="M129"/>
  <c r="L129"/>
  <c r="K129"/>
  <c r="J129"/>
  <c r="P128"/>
  <c r="M128" s="1"/>
  <c r="L128"/>
  <c r="K128"/>
  <c r="J128"/>
  <c r="P127"/>
  <c r="M127"/>
  <c r="L127"/>
  <c r="K127"/>
  <c r="J127"/>
  <c r="P126"/>
  <c r="M126" s="1"/>
  <c r="L126"/>
  <c r="K126"/>
  <c r="J126"/>
  <c r="P125"/>
  <c r="M125"/>
  <c r="L125"/>
  <c r="K125"/>
  <c r="J125"/>
  <c r="P124"/>
  <c r="M124" s="1"/>
  <c r="L124"/>
  <c r="K124"/>
  <c r="J124"/>
  <c r="P123"/>
  <c r="M123"/>
  <c r="L123"/>
  <c r="K123"/>
  <c r="J123"/>
  <c r="P122"/>
  <c r="M122" s="1"/>
  <c r="L122"/>
  <c r="K122"/>
  <c r="J122"/>
  <c r="P121"/>
  <c r="M121"/>
  <c r="L121"/>
  <c r="K121"/>
  <c r="J121"/>
  <c r="P120"/>
  <c r="M120" s="1"/>
  <c r="L120"/>
  <c r="K120"/>
  <c r="J120"/>
  <c r="P119"/>
  <c r="M119"/>
  <c r="L119"/>
  <c r="K119"/>
  <c r="J119"/>
  <c r="P118"/>
  <c r="M118" s="1"/>
  <c r="L118"/>
  <c r="K118"/>
  <c r="J118"/>
  <c r="P117"/>
  <c r="M117"/>
  <c r="L117"/>
  <c r="K117"/>
  <c r="J117"/>
  <c r="P116"/>
  <c r="M116" s="1"/>
  <c r="L116"/>
  <c r="K116"/>
  <c r="J116"/>
  <c r="P115"/>
  <c r="M115"/>
  <c r="L115"/>
  <c r="K115"/>
  <c r="J115"/>
  <c r="P114"/>
  <c r="M114" s="1"/>
  <c r="L114"/>
  <c r="K114"/>
  <c r="J114"/>
  <c r="P113"/>
  <c r="M113"/>
  <c r="L113"/>
  <c r="K113"/>
  <c r="J113"/>
  <c r="P112"/>
  <c r="M112" s="1"/>
  <c r="L112"/>
  <c r="K112"/>
  <c r="J112"/>
  <c r="P111"/>
  <c r="M111"/>
  <c r="L111"/>
  <c r="K111"/>
  <c r="J111"/>
  <c r="P110"/>
  <c r="M110" s="1"/>
  <c r="L110"/>
  <c r="K110"/>
  <c r="J110"/>
  <c r="P109"/>
  <c r="M109"/>
  <c r="L109"/>
  <c r="K109"/>
  <c r="J109"/>
  <c r="P108"/>
  <c r="M108" s="1"/>
  <c r="L108"/>
  <c r="K108"/>
  <c r="J108"/>
  <c r="P107"/>
  <c r="M107"/>
  <c r="L107"/>
  <c r="K107"/>
  <c r="J107"/>
  <c r="P106"/>
  <c r="M106" s="1"/>
  <c r="L106"/>
  <c r="K106"/>
  <c r="J106"/>
  <c r="P105"/>
  <c r="M105"/>
  <c r="L105"/>
  <c r="K105"/>
  <c r="J105"/>
  <c r="P104"/>
  <c r="M104" s="1"/>
  <c r="L104"/>
  <c r="K104"/>
  <c r="J104"/>
  <c r="P103"/>
  <c r="M103"/>
  <c r="L103"/>
  <c r="K103"/>
  <c r="J103"/>
  <c r="P102"/>
  <c r="M102" s="1"/>
  <c r="L102"/>
  <c r="K102"/>
  <c r="J102"/>
  <c r="P101"/>
  <c r="M101"/>
  <c r="L101"/>
  <c r="K101"/>
  <c r="J101"/>
  <c r="P100"/>
  <c r="M100" s="1"/>
  <c r="L100"/>
  <c r="K100"/>
  <c r="J100"/>
  <c r="P99"/>
  <c r="M99"/>
  <c r="L99"/>
  <c r="K99"/>
  <c r="J99"/>
  <c r="P98"/>
  <c r="M98" s="1"/>
  <c r="L98"/>
  <c r="K98"/>
  <c r="J98"/>
  <c r="P97"/>
  <c r="M97"/>
  <c r="L97"/>
  <c r="K97"/>
  <c r="J97"/>
  <c r="P96"/>
  <c r="M96" s="1"/>
  <c r="L96"/>
  <c r="K96"/>
  <c r="J96"/>
  <c r="P95"/>
  <c r="M95"/>
  <c r="L95"/>
  <c r="K95"/>
  <c r="J95"/>
  <c r="P94"/>
  <c r="M94" s="1"/>
  <c r="L94"/>
  <c r="K94"/>
  <c r="J94"/>
  <c r="P93"/>
  <c r="M93"/>
  <c r="L93"/>
  <c r="K93"/>
  <c r="J93"/>
  <c r="P92"/>
  <c r="M92" s="1"/>
  <c r="L92"/>
  <c r="K92"/>
  <c r="J92"/>
  <c r="P91"/>
  <c r="M91"/>
  <c r="L91"/>
  <c r="K91"/>
  <c r="J91"/>
  <c r="P90"/>
  <c r="M90" s="1"/>
  <c r="L90"/>
  <c r="K90"/>
  <c r="J90"/>
  <c r="P89"/>
  <c r="M89"/>
  <c r="L89"/>
  <c r="K89"/>
  <c r="J89"/>
  <c r="P88"/>
  <c r="M88" s="1"/>
  <c r="L88"/>
  <c r="K88"/>
  <c r="J88"/>
  <c r="P87"/>
  <c r="M87"/>
  <c r="L87"/>
  <c r="K87"/>
  <c r="J87"/>
  <c r="P86"/>
  <c r="M86" s="1"/>
  <c r="L86"/>
  <c r="K86"/>
  <c r="J86"/>
  <c r="P85"/>
  <c r="M85"/>
  <c r="L85"/>
  <c r="K85"/>
  <c r="J85"/>
  <c r="P84"/>
  <c r="M84" s="1"/>
  <c r="L84"/>
  <c r="K84"/>
  <c r="J84"/>
  <c r="P83"/>
  <c r="M83"/>
  <c r="L83"/>
  <c r="K83"/>
  <c r="J83"/>
  <c r="P82"/>
  <c r="M82" s="1"/>
  <c r="L82"/>
  <c r="K82"/>
  <c r="J82"/>
  <c r="P81"/>
  <c r="M81"/>
  <c r="L81"/>
  <c r="K81"/>
  <c r="J81"/>
  <c r="P80"/>
  <c r="M80" s="1"/>
  <c r="L80"/>
  <c r="K80"/>
  <c r="J80"/>
  <c r="P79"/>
  <c r="M79"/>
  <c r="L79"/>
  <c r="K79"/>
  <c r="J79"/>
  <c r="P78"/>
  <c r="M78" s="1"/>
  <c r="L78"/>
  <c r="K78"/>
  <c r="J78"/>
  <c r="P77"/>
  <c r="M77"/>
  <c r="L77"/>
  <c r="K77"/>
  <c r="J77"/>
  <c r="P76"/>
  <c r="M76" s="1"/>
  <c r="L76"/>
  <c r="K76"/>
  <c r="J76"/>
  <c r="P75"/>
  <c r="M75"/>
  <c r="L75"/>
  <c r="K75"/>
  <c r="J75"/>
  <c r="P74"/>
  <c r="M74" s="1"/>
  <c r="L74"/>
  <c r="K74"/>
  <c r="J74"/>
  <c r="P73"/>
  <c r="M73"/>
  <c r="L73"/>
  <c r="K73"/>
  <c r="J73"/>
  <c r="P72"/>
  <c r="M72" s="1"/>
  <c r="L72"/>
  <c r="K72"/>
  <c r="J72"/>
  <c r="P71"/>
  <c r="M71"/>
  <c r="L71"/>
  <c r="K71"/>
  <c r="J71"/>
  <c r="P70"/>
  <c r="M70" s="1"/>
  <c r="L70"/>
  <c r="K70"/>
  <c r="J70"/>
  <c r="P69"/>
  <c r="M69"/>
  <c r="L69"/>
  <c r="K69"/>
  <c r="J69"/>
  <c r="P68"/>
  <c r="M68" s="1"/>
  <c r="L68"/>
  <c r="K68"/>
  <c r="J68"/>
  <c r="P67"/>
  <c r="M67"/>
  <c r="L67"/>
  <c r="K67"/>
  <c r="J67"/>
  <c r="P66"/>
  <c r="M66" s="1"/>
  <c r="L66"/>
  <c r="K66"/>
  <c r="J66"/>
  <c r="P65"/>
  <c r="M65"/>
  <c r="L65"/>
  <c r="K65"/>
  <c r="J65"/>
  <c r="P64"/>
  <c r="M64" s="1"/>
  <c r="L64"/>
  <c r="K64"/>
  <c r="J64"/>
  <c r="P63"/>
  <c r="M63"/>
  <c r="L63"/>
  <c r="K63"/>
  <c r="J63"/>
  <c r="P62"/>
  <c r="M62" s="1"/>
  <c r="L62"/>
  <c r="K62"/>
  <c r="J62"/>
  <c r="P61"/>
  <c r="M61"/>
  <c r="L61"/>
  <c r="K61"/>
  <c r="J61"/>
  <c r="P60"/>
  <c r="M60" s="1"/>
  <c r="L60"/>
  <c r="K60"/>
  <c r="J60"/>
  <c r="P59"/>
  <c r="M59"/>
  <c r="L59"/>
  <c r="K59"/>
  <c r="J59"/>
  <c r="P58"/>
  <c r="M58" s="1"/>
  <c r="L58"/>
  <c r="K58"/>
  <c r="J58"/>
  <c r="P57"/>
  <c r="M57"/>
  <c r="L57"/>
  <c r="K57"/>
  <c r="J57"/>
  <c r="P56"/>
  <c r="M56" s="1"/>
  <c r="L56"/>
  <c r="K56"/>
  <c r="J56"/>
  <c r="P55"/>
  <c r="M55"/>
  <c r="L55"/>
  <c r="K55"/>
  <c r="J55"/>
  <c r="P54"/>
  <c r="M54" s="1"/>
  <c r="L54"/>
  <c r="K54"/>
  <c r="J54"/>
  <c r="P53"/>
  <c r="M53"/>
  <c r="L53"/>
  <c r="K53"/>
  <c r="J53"/>
  <c r="P52"/>
  <c r="M52" s="1"/>
  <c r="L52"/>
  <c r="K52"/>
  <c r="J52"/>
  <c r="P51"/>
  <c r="M51"/>
  <c r="L51"/>
  <c r="K51"/>
  <c r="J51"/>
  <c r="P50"/>
  <c r="M50" s="1"/>
  <c r="L50"/>
  <c r="K50"/>
  <c r="J50"/>
  <c r="P49"/>
  <c r="M49"/>
  <c r="L49"/>
  <c r="K49"/>
  <c r="J49"/>
  <c r="P48"/>
  <c r="M48" s="1"/>
  <c r="L48"/>
  <c r="K48"/>
  <c r="J48"/>
  <c r="P47"/>
  <c r="M47"/>
  <c r="L47"/>
  <c r="K47"/>
  <c r="J47"/>
  <c r="P46"/>
  <c r="M46" s="1"/>
  <c r="L46"/>
  <c r="K46"/>
  <c r="J46"/>
  <c r="P45"/>
  <c r="M45"/>
  <c r="L45"/>
  <c r="K45"/>
  <c r="J45"/>
  <c r="P44"/>
  <c r="M44" s="1"/>
  <c r="L44"/>
  <c r="K44"/>
  <c r="J44"/>
  <c r="P43"/>
  <c r="M43"/>
  <c r="L43"/>
  <c r="K43"/>
  <c r="J43"/>
  <c r="P42"/>
  <c r="M42" s="1"/>
  <c r="L42"/>
  <c r="K42"/>
  <c r="J42"/>
  <c r="P41"/>
  <c r="M41"/>
  <c r="L41"/>
  <c r="K41"/>
  <c r="J41"/>
  <c r="P40"/>
  <c r="M40" s="1"/>
  <c r="L40"/>
  <c r="K40"/>
  <c r="J40"/>
  <c r="H5"/>
  <c r="D5"/>
  <c r="C5"/>
  <c r="A5"/>
  <c r="A1"/>
  <c r="C2" i="9"/>
  <c r="C5"/>
  <c r="D5"/>
  <c r="H5"/>
  <c r="P22" i="2"/>
  <c r="P23"/>
  <c r="P24"/>
  <c r="P25"/>
  <c r="P26"/>
  <c r="P27"/>
  <c r="P28"/>
  <c r="P29"/>
  <c r="Y3" i="12"/>
  <c r="Y5"/>
  <c r="AB1" s="1"/>
  <c r="F6"/>
  <c r="J151" i="9"/>
  <c r="K151"/>
  <c r="L151"/>
  <c r="P151"/>
  <c r="M151" s="1"/>
  <c r="J152"/>
  <c r="K152"/>
  <c r="L152"/>
  <c r="P152"/>
  <c r="M152"/>
  <c r="J153"/>
  <c r="K153"/>
  <c r="L153"/>
  <c r="P153"/>
  <c r="M153" s="1"/>
  <c r="J154"/>
  <c r="K154"/>
  <c r="L154"/>
  <c r="P154"/>
  <c r="M154"/>
  <c r="J155"/>
  <c r="K155"/>
  <c r="L155"/>
  <c r="P155"/>
  <c r="M155" s="1"/>
  <c r="J156"/>
  <c r="K156"/>
  <c r="L156"/>
  <c r="P156"/>
  <c r="M156"/>
  <c r="J135"/>
  <c r="K135"/>
  <c r="L135"/>
  <c r="P135"/>
  <c r="M135" s="1"/>
  <c r="J136"/>
  <c r="K136"/>
  <c r="L136"/>
  <c r="P136"/>
  <c r="M136"/>
  <c r="J137"/>
  <c r="K137"/>
  <c r="L137"/>
  <c r="P137"/>
  <c r="M137" s="1"/>
  <c r="J138"/>
  <c r="K138"/>
  <c r="L138"/>
  <c r="P138"/>
  <c r="M138"/>
  <c r="J139"/>
  <c r="K139"/>
  <c r="L139"/>
  <c r="P139"/>
  <c r="M139" s="1"/>
  <c r="J140"/>
  <c r="K140"/>
  <c r="L140"/>
  <c r="P140"/>
  <c r="M140"/>
  <c r="J141"/>
  <c r="K141"/>
  <c r="L141"/>
  <c r="P141"/>
  <c r="M141" s="1"/>
  <c r="J142"/>
  <c r="K142"/>
  <c r="L142"/>
  <c r="P142"/>
  <c r="M142"/>
  <c r="J143"/>
  <c r="K143"/>
  <c r="L143"/>
  <c r="P143"/>
  <c r="M143" s="1"/>
  <c r="J144"/>
  <c r="K144"/>
  <c r="L144"/>
  <c r="P144"/>
  <c r="M144"/>
  <c r="J145"/>
  <c r="K145"/>
  <c r="L145"/>
  <c r="P145"/>
  <c r="M145" s="1"/>
  <c r="J146"/>
  <c r="K146"/>
  <c r="L146"/>
  <c r="P146"/>
  <c r="M146"/>
  <c r="J147"/>
  <c r="K147"/>
  <c r="L147"/>
  <c r="P147"/>
  <c r="M147" s="1"/>
  <c r="J148"/>
  <c r="K148"/>
  <c r="L148"/>
  <c r="P148"/>
  <c r="M148"/>
  <c r="J149"/>
  <c r="K149"/>
  <c r="L149"/>
  <c r="P149"/>
  <c r="M149" s="1"/>
  <c r="J150"/>
  <c r="K150"/>
  <c r="L150"/>
  <c r="P150"/>
  <c r="M150"/>
  <c r="I70" i="12"/>
  <c r="G70"/>
  <c r="F70"/>
  <c r="I69"/>
  <c r="G69"/>
  <c r="I68"/>
  <c r="G68"/>
  <c r="F68"/>
  <c r="I67"/>
  <c r="G67"/>
  <c r="F67"/>
  <c r="I66"/>
  <c r="G66"/>
  <c r="F66"/>
  <c r="I65"/>
  <c r="G65"/>
  <c r="F65"/>
  <c r="I64"/>
  <c r="G64"/>
  <c r="I63"/>
  <c r="G63"/>
  <c r="F63"/>
  <c r="I62"/>
  <c r="G62"/>
  <c r="F62"/>
  <c r="I61"/>
  <c r="G61"/>
  <c r="I60"/>
  <c r="G60"/>
  <c r="F60"/>
  <c r="I59"/>
  <c r="G59"/>
  <c r="F59"/>
  <c r="I58"/>
  <c r="G58"/>
  <c r="F58"/>
  <c r="I57"/>
  <c r="G57"/>
  <c r="F57"/>
  <c r="I56"/>
  <c r="G56"/>
  <c r="I55"/>
  <c r="G55"/>
  <c r="F55"/>
  <c r="I54"/>
  <c r="G54"/>
  <c r="F54"/>
  <c r="I53"/>
  <c r="G53"/>
  <c r="I52"/>
  <c r="G52"/>
  <c r="F52"/>
  <c r="I51"/>
  <c r="G51"/>
  <c r="F51"/>
  <c r="I50"/>
  <c r="G50"/>
  <c r="F50"/>
  <c r="I49"/>
  <c r="G49"/>
  <c r="F49"/>
  <c r="I48"/>
  <c r="G48"/>
  <c r="F48"/>
  <c r="I47"/>
  <c r="G47"/>
  <c r="F47"/>
  <c r="I46"/>
  <c r="G46"/>
  <c r="F46"/>
  <c r="I45"/>
  <c r="G45"/>
  <c r="I44"/>
  <c r="G44"/>
  <c r="F44"/>
  <c r="I43"/>
  <c r="G43"/>
  <c r="F43"/>
  <c r="I42"/>
  <c r="G42"/>
  <c r="F42"/>
  <c r="I41"/>
  <c r="G41"/>
  <c r="F41"/>
  <c r="I40"/>
  <c r="G40"/>
  <c r="I39"/>
  <c r="G39"/>
  <c r="F39"/>
  <c r="I38"/>
  <c r="G38"/>
  <c r="F38"/>
  <c r="I37"/>
  <c r="G37"/>
  <c r="I36"/>
  <c r="G36"/>
  <c r="F36"/>
  <c r="I35"/>
  <c r="G35"/>
  <c r="F35"/>
  <c r="I34"/>
  <c r="G34"/>
  <c r="F34"/>
  <c r="I33"/>
  <c r="G33"/>
  <c r="F33"/>
  <c r="I32"/>
  <c r="G32"/>
  <c r="I31"/>
  <c r="G31"/>
  <c r="F31"/>
  <c r="I30"/>
  <c r="G30"/>
  <c r="F30"/>
  <c r="I29"/>
  <c r="G29"/>
  <c r="I28"/>
  <c r="G28"/>
  <c r="F28"/>
  <c r="I27"/>
  <c r="G27"/>
  <c r="F27"/>
  <c r="I26"/>
  <c r="G26"/>
  <c r="F26"/>
  <c r="I25"/>
  <c r="G25"/>
  <c r="F25"/>
  <c r="I24"/>
  <c r="G24"/>
  <c r="I23"/>
  <c r="G23"/>
  <c r="F23"/>
  <c r="I22"/>
  <c r="G22"/>
  <c r="F22"/>
  <c r="I21"/>
  <c r="G21"/>
  <c r="I20"/>
  <c r="G20"/>
  <c r="F20"/>
  <c r="I19"/>
  <c r="G19"/>
  <c r="F19"/>
  <c r="I18"/>
  <c r="G18"/>
  <c r="F18"/>
  <c r="I17"/>
  <c r="G17"/>
  <c r="F17"/>
  <c r="I16"/>
  <c r="G16"/>
  <c r="I15"/>
  <c r="G15"/>
  <c r="F15"/>
  <c r="I14"/>
  <c r="G14"/>
  <c r="F14"/>
  <c r="I13"/>
  <c r="G13"/>
  <c r="F13"/>
  <c r="I12"/>
  <c r="G12"/>
  <c r="F12"/>
  <c r="I11"/>
  <c r="G11"/>
  <c r="F11"/>
  <c r="I10"/>
  <c r="G10"/>
  <c r="F10"/>
  <c r="I9"/>
  <c r="G9"/>
  <c r="F9"/>
  <c r="I8"/>
  <c r="G8"/>
  <c r="D70"/>
  <c r="B70"/>
  <c r="D69"/>
  <c r="C69"/>
  <c r="B69"/>
  <c r="D68"/>
  <c r="C68"/>
  <c r="B68"/>
  <c r="D67"/>
  <c r="C67"/>
  <c r="B67"/>
  <c r="D66"/>
  <c r="C66"/>
  <c r="B66"/>
  <c r="D65"/>
  <c r="C65"/>
  <c r="B65"/>
  <c r="D64"/>
  <c r="C64"/>
  <c r="B64"/>
  <c r="D63"/>
  <c r="B63"/>
  <c r="D62"/>
  <c r="B62"/>
  <c r="D61"/>
  <c r="B61"/>
  <c r="D60"/>
  <c r="B60"/>
  <c r="D59"/>
  <c r="B59"/>
  <c r="D58"/>
  <c r="B58"/>
  <c r="D57"/>
  <c r="B57"/>
  <c r="D56"/>
  <c r="B56"/>
  <c r="D55"/>
  <c r="B55"/>
  <c r="D54"/>
  <c r="B54"/>
  <c r="D53"/>
  <c r="B53"/>
  <c r="D52"/>
  <c r="B52"/>
  <c r="D51"/>
  <c r="B51"/>
  <c r="D50"/>
  <c r="B50"/>
  <c r="D49"/>
  <c r="B49"/>
  <c r="D48"/>
  <c r="B48"/>
  <c r="D47"/>
  <c r="B47"/>
  <c r="D46"/>
  <c r="B46"/>
  <c r="D45"/>
  <c r="B45"/>
  <c r="D44"/>
  <c r="B44"/>
  <c r="D43"/>
  <c r="B43"/>
  <c r="D42"/>
  <c r="B42"/>
  <c r="D41"/>
  <c r="B41"/>
  <c r="D40"/>
  <c r="B40"/>
  <c r="D39"/>
  <c r="B39"/>
  <c r="D38"/>
  <c r="B38"/>
  <c r="D37"/>
  <c r="B37"/>
  <c r="D36"/>
  <c r="B36"/>
  <c r="D35"/>
  <c r="B35"/>
  <c r="D34"/>
  <c r="B34"/>
  <c r="D33"/>
  <c r="B33"/>
  <c r="D32"/>
  <c r="B32"/>
  <c r="D31"/>
  <c r="B31"/>
  <c r="D30"/>
  <c r="B30"/>
  <c r="D29"/>
  <c r="C29"/>
  <c r="B29"/>
  <c r="D28"/>
  <c r="C28"/>
  <c r="B28"/>
  <c r="D27"/>
  <c r="C27"/>
  <c r="B27"/>
  <c r="D26"/>
  <c r="C26"/>
  <c r="B26"/>
  <c r="D25"/>
  <c r="C25"/>
  <c r="B25"/>
  <c r="D24"/>
  <c r="C24"/>
  <c r="B24"/>
  <c r="D23"/>
  <c r="B23"/>
  <c r="D22"/>
  <c r="B22"/>
  <c r="D21"/>
  <c r="C21"/>
  <c r="B21"/>
  <c r="D20"/>
  <c r="C20"/>
  <c r="B20"/>
  <c r="D19"/>
  <c r="C19"/>
  <c r="B19"/>
  <c r="D18"/>
  <c r="C18"/>
  <c r="B18"/>
  <c r="D17"/>
  <c r="C17"/>
  <c r="B17"/>
  <c r="D16"/>
  <c r="C16"/>
  <c r="B16"/>
  <c r="D15"/>
  <c r="B15"/>
  <c r="D14"/>
  <c r="B14"/>
  <c r="D13"/>
  <c r="C13"/>
  <c r="B13"/>
  <c r="D12"/>
  <c r="C12"/>
  <c r="B12"/>
  <c r="D11"/>
  <c r="C11"/>
  <c r="B11"/>
  <c r="D10"/>
  <c r="C10"/>
  <c r="B10"/>
  <c r="D9"/>
  <c r="C9"/>
  <c r="B9"/>
  <c r="D8"/>
  <c r="C8"/>
  <c r="B8"/>
  <c r="I7"/>
  <c r="G7"/>
  <c r="F7"/>
  <c r="D7"/>
  <c r="B7"/>
  <c r="B5" i="2"/>
  <c r="A5"/>
  <c r="A1"/>
  <c r="R4" i="12"/>
  <c r="O80" s="1"/>
  <c r="O66"/>
  <c r="M64"/>
  <c r="Q62"/>
  <c r="M60"/>
  <c r="O58" s="1"/>
  <c r="M56"/>
  <c r="M52"/>
  <c r="M48"/>
  <c r="O50" s="1"/>
  <c r="M44"/>
  <c r="M40"/>
  <c r="O42" s="1"/>
  <c r="Q46" s="1"/>
  <c r="M36"/>
  <c r="M32"/>
  <c r="O34" s="1"/>
  <c r="Q30" s="1"/>
  <c r="O26"/>
  <c r="M24"/>
  <c r="M20"/>
  <c r="O18"/>
  <c r="U16"/>
  <c r="Q14"/>
  <c r="M12"/>
  <c r="M8"/>
  <c r="O10" s="1"/>
  <c r="U7"/>
  <c r="G4"/>
  <c r="A4"/>
  <c r="E2"/>
  <c r="A1"/>
  <c r="U15"/>
  <c r="U14"/>
  <c r="U13"/>
  <c r="U11"/>
  <c r="U10"/>
  <c r="U9"/>
  <c r="U8"/>
  <c r="R80"/>
  <c r="H80" s="1"/>
  <c r="A5" i="9"/>
  <c r="J40"/>
  <c r="K40"/>
  <c r="L40"/>
  <c r="P40"/>
  <c r="M40"/>
  <c r="J41"/>
  <c r="K41"/>
  <c r="L41"/>
  <c r="P41"/>
  <c r="M41" s="1"/>
  <c r="J42"/>
  <c r="K42"/>
  <c r="L42"/>
  <c r="P42"/>
  <c r="M42"/>
  <c r="J43"/>
  <c r="K43"/>
  <c r="L43"/>
  <c r="P43"/>
  <c r="M43" s="1"/>
  <c r="J44"/>
  <c r="K44"/>
  <c r="L44"/>
  <c r="P44"/>
  <c r="M44"/>
  <c r="J45"/>
  <c r="K45"/>
  <c r="L45"/>
  <c r="P45"/>
  <c r="M45" s="1"/>
  <c r="J46"/>
  <c r="K46"/>
  <c r="L46"/>
  <c r="P46"/>
  <c r="M46"/>
  <c r="J47"/>
  <c r="K47"/>
  <c r="L47"/>
  <c r="P47"/>
  <c r="M47" s="1"/>
  <c r="J48"/>
  <c r="K48"/>
  <c r="L48"/>
  <c r="P48"/>
  <c r="M48"/>
  <c r="J49"/>
  <c r="K49"/>
  <c r="L49"/>
  <c r="P49"/>
  <c r="M49" s="1"/>
  <c r="J50"/>
  <c r="K50"/>
  <c r="L50"/>
  <c r="P50"/>
  <c r="M50"/>
  <c r="J51"/>
  <c r="K51"/>
  <c r="L51"/>
  <c r="P51"/>
  <c r="M51" s="1"/>
  <c r="J52"/>
  <c r="K52"/>
  <c r="L52"/>
  <c r="P52"/>
  <c r="M52"/>
  <c r="J53"/>
  <c r="K53"/>
  <c r="L53"/>
  <c r="P53"/>
  <c r="M53" s="1"/>
  <c r="J54"/>
  <c r="K54"/>
  <c r="L54"/>
  <c r="P54"/>
  <c r="M54"/>
  <c r="J55"/>
  <c r="K55"/>
  <c r="L55"/>
  <c r="P55"/>
  <c r="M55" s="1"/>
  <c r="J56"/>
  <c r="K56"/>
  <c r="L56"/>
  <c r="P56"/>
  <c r="M56"/>
  <c r="J57"/>
  <c r="K57"/>
  <c r="L57"/>
  <c r="P57"/>
  <c r="M57" s="1"/>
  <c r="J58"/>
  <c r="K58"/>
  <c r="L58"/>
  <c r="P58"/>
  <c r="M58"/>
  <c r="J59"/>
  <c r="K59"/>
  <c r="L59"/>
  <c r="P59"/>
  <c r="M59" s="1"/>
  <c r="J60"/>
  <c r="K60"/>
  <c r="L60"/>
  <c r="P60"/>
  <c r="M60"/>
  <c r="J61"/>
  <c r="K61"/>
  <c r="L61"/>
  <c r="P61"/>
  <c r="M61" s="1"/>
  <c r="J62"/>
  <c r="K62"/>
  <c r="L62"/>
  <c r="P62"/>
  <c r="M62"/>
  <c r="J63"/>
  <c r="K63"/>
  <c r="L63"/>
  <c r="P63"/>
  <c r="M63" s="1"/>
  <c r="J64"/>
  <c r="K64"/>
  <c r="L64"/>
  <c r="P64"/>
  <c r="M64"/>
  <c r="J65"/>
  <c r="K65"/>
  <c r="L65"/>
  <c r="P65"/>
  <c r="M65" s="1"/>
  <c r="J66"/>
  <c r="K66"/>
  <c r="L66"/>
  <c r="P66"/>
  <c r="M66"/>
  <c r="J67"/>
  <c r="K67"/>
  <c r="L67"/>
  <c r="P67"/>
  <c r="M67" s="1"/>
  <c r="J68"/>
  <c r="K68"/>
  <c r="L68"/>
  <c r="P68"/>
  <c r="M68"/>
  <c r="J69"/>
  <c r="K69"/>
  <c r="L69"/>
  <c r="P69"/>
  <c r="M69" s="1"/>
  <c r="J70"/>
  <c r="K70"/>
  <c r="L70"/>
  <c r="P70"/>
  <c r="M70"/>
  <c r="J71"/>
  <c r="K71"/>
  <c r="L71"/>
  <c r="P71"/>
  <c r="M71" s="1"/>
  <c r="J72"/>
  <c r="K72"/>
  <c r="L72"/>
  <c r="P72"/>
  <c r="M72"/>
  <c r="J73"/>
  <c r="K73"/>
  <c r="L73"/>
  <c r="P73"/>
  <c r="M73" s="1"/>
  <c r="J74"/>
  <c r="K74"/>
  <c r="L74"/>
  <c r="P74"/>
  <c r="M74"/>
  <c r="J75"/>
  <c r="K75"/>
  <c r="L75"/>
  <c r="P75"/>
  <c r="M75" s="1"/>
  <c r="J76"/>
  <c r="K76"/>
  <c r="L76"/>
  <c r="P76"/>
  <c r="M76"/>
  <c r="J77"/>
  <c r="K77"/>
  <c r="L77"/>
  <c r="P77"/>
  <c r="M77" s="1"/>
  <c r="J78"/>
  <c r="K78"/>
  <c r="L78"/>
  <c r="P78"/>
  <c r="M78"/>
  <c r="J79"/>
  <c r="K79"/>
  <c r="L79"/>
  <c r="P79"/>
  <c r="M79" s="1"/>
  <c r="J80"/>
  <c r="K80"/>
  <c r="L80"/>
  <c r="P80"/>
  <c r="M80"/>
  <c r="J81"/>
  <c r="K81"/>
  <c r="L81"/>
  <c r="P81"/>
  <c r="M81" s="1"/>
  <c r="J82"/>
  <c r="K82"/>
  <c r="L82"/>
  <c r="P82"/>
  <c r="M82"/>
  <c r="J83"/>
  <c r="K83"/>
  <c r="L83"/>
  <c r="P83"/>
  <c r="M83" s="1"/>
  <c r="J84"/>
  <c r="K84"/>
  <c r="L84"/>
  <c r="P84"/>
  <c r="M84"/>
  <c r="J85"/>
  <c r="K85"/>
  <c r="L85"/>
  <c r="P85"/>
  <c r="M85" s="1"/>
  <c r="J86"/>
  <c r="K86"/>
  <c r="L86"/>
  <c r="P86"/>
  <c r="M86"/>
  <c r="J87"/>
  <c r="K87"/>
  <c r="L87"/>
  <c r="P87"/>
  <c r="M87" s="1"/>
  <c r="J88"/>
  <c r="K88"/>
  <c r="L88"/>
  <c r="P88"/>
  <c r="M88"/>
  <c r="J89"/>
  <c r="K89"/>
  <c r="L89"/>
  <c r="P89"/>
  <c r="M89" s="1"/>
  <c r="J90"/>
  <c r="K90"/>
  <c r="L90"/>
  <c r="P90"/>
  <c r="M90"/>
  <c r="J91"/>
  <c r="K91"/>
  <c r="L91"/>
  <c r="P91"/>
  <c r="M91" s="1"/>
  <c r="J92"/>
  <c r="K92"/>
  <c r="L92"/>
  <c r="P92"/>
  <c r="M92"/>
  <c r="J93"/>
  <c r="K93"/>
  <c r="L93"/>
  <c r="P93"/>
  <c r="M93" s="1"/>
  <c r="J94"/>
  <c r="K94"/>
  <c r="L94"/>
  <c r="P94"/>
  <c r="M94"/>
  <c r="J95"/>
  <c r="K95"/>
  <c r="L95"/>
  <c r="P95"/>
  <c r="M95" s="1"/>
  <c r="J96"/>
  <c r="K96"/>
  <c r="L96"/>
  <c r="P96"/>
  <c r="M96"/>
  <c r="J97"/>
  <c r="K97"/>
  <c r="L97"/>
  <c r="P97"/>
  <c r="M97" s="1"/>
  <c r="J98"/>
  <c r="K98"/>
  <c r="L98"/>
  <c r="P98"/>
  <c r="M98"/>
  <c r="J99"/>
  <c r="K99"/>
  <c r="L99"/>
  <c r="P99"/>
  <c r="M99" s="1"/>
  <c r="J100"/>
  <c r="K100"/>
  <c r="L100"/>
  <c r="P100"/>
  <c r="M100"/>
  <c r="J101"/>
  <c r="K101"/>
  <c r="L101"/>
  <c r="P101"/>
  <c r="M101" s="1"/>
  <c r="J102"/>
  <c r="K102"/>
  <c r="L102"/>
  <c r="P102"/>
  <c r="M102"/>
  <c r="J103"/>
  <c r="K103"/>
  <c r="L103"/>
  <c r="P103"/>
  <c r="M103" s="1"/>
  <c r="J104"/>
  <c r="K104"/>
  <c r="L104"/>
  <c r="P104"/>
  <c r="M104"/>
  <c r="J105"/>
  <c r="K105"/>
  <c r="L105"/>
  <c r="P105"/>
  <c r="M105" s="1"/>
  <c r="J106"/>
  <c r="K106"/>
  <c r="L106"/>
  <c r="P106"/>
  <c r="M106"/>
  <c r="J107"/>
  <c r="K107"/>
  <c r="L107"/>
  <c r="P107"/>
  <c r="M107" s="1"/>
  <c r="J108"/>
  <c r="K108"/>
  <c r="L108"/>
  <c r="P108"/>
  <c r="M108"/>
  <c r="J109"/>
  <c r="K109"/>
  <c r="L109"/>
  <c r="P109"/>
  <c r="M109" s="1"/>
  <c r="J110"/>
  <c r="K110"/>
  <c r="L110"/>
  <c r="P110"/>
  <c r="M110"/>
  <c r="J111"/>
  <c r="K111"/>
  <c r="L111"/>
  <c r="P111"/>
  <c r="M111" s="1"/>
  <c r="J112"/>
  <c r="K112"/>
  <c r="L112"/>
  <c r="P112"/>
  <c r="M112"/>
  <c r="J113"/>
  <c r="K113"/>
  <c r="L113"/>
  <c r="P113"/>
  <c r="M113" s="1"/>
  <c r="J114"/>
  <c r="K114"/>
  <c r="L114"/>
  <c r="P114"/>
  <c r="M114"/>
  <c r="J115"/>
  <c r="K115"/>
  <c r="L115"/>
  <c r="P115"/>
  <c r="M115" s="1"/>
  <c r="J116"/>
  <c r="K116"/>
  <c r="L116"/>
  <c r="P116"/>
  <c r="M116"/>
  <c r="J117"/>
  <c r="K117"/>
  <c r="L117"/>
  <c r="P117"/>
  <c r="M117" s="1"/>
  <c r="J118"/>
  <c r="K118"/>
  <c r="L118"/>
  <c r="P118"/>
  <c r="M118"/>
  <c r="J119"/>
  <c r="K119"/>
  <c r="L119"/>
  <c r="P119"/>
  <c r="M119" s="1"/>
  <c r="J120"/>
  <c r="K120"/>
  <c r="L120"/>
  <c r="P120"/>
  <c r="M120"/>
  <c r="J121"/>
  <c r="K121"/>
  <c r="L121"/>
  <c r="P121"/>
  <c r="M121" s="1"/>
  <c r="J122"/>
  <c r="K122"/>
  <c r="L122"/>
  <c r="P122"/>
  <c r="M122"/>
  <c r="J123"/>
  <c r="K123"/>
  <c r="L123"/>
  <c r="P123"/>
  <c r="M123" s="1"/>
  <c r="J124"/>
  <c r="K124"/>
  <c r="L124"/>
  <c r="P124"/>
  <c r="M124"/>
  <c r="J125"/>
  <c r="K125"/>
  <c r="L125"/>
  <c r="P125"/>
  <c r="M125" s="1"/>
  <c r="J126"/>
  <c r="K126"/>
  <c r="L126"/>
  <c r="P126"/>
  <c r="M126"/>
  <c r="J127"/>
  <c r="K127"/>
  <c r="L127"/>
  <c r="P127"/>
  <c r="M127" s="1"/>
  <c r="J128"/>
  <c r="K128"/>
  <c r="L128"/>
  <c r="P128"/>
  <c r="M128"/>
  <c r="J129"/>
  <c r="K129"/>
  <c r="L129"/>
  <c r="P129"/>
  <c r="M129" s="1"/>
  <c r="J130"/>
  <c r="K130"/>
  <c r="L130"/>
  <c r="P130"/>
  <c r="M130"/>
  <c r="J131"/>
  <c r="K131"/>
  <c r="L131"/>
  <c r="P131"/>
  <c r="M131" s="1"/>
  <c r="J132"/>
  <c r="K132"/>
  <c r="L132"/>
  <c r="P132"/>
  <c r="M132"/>
  <c r="J133"/>
  <c r="K133"/>
  <c r="L133"/>
  <c r="P133"/>
  <c r="M133" s="1"/>
  <c r="J134"/>
  <c r="K134"/>
  <c r="L134"/>
  <c r="P134"/>
  <c r="M134"/>
  <c r="A1"/>
  <c r="F6" i="239"/>
  <c r="U8"/>
  <c r="U9"/>
  <c r="AC1" i="12"/>
  <c r="AF1"/>
  <c r="Q25"/>
  <c r="AE1"/>
  <c r="AG1"/>
  <c r="H74"/>
  <c r="F79"/>
  <c r="U14" i="239"/>
  <c r="U10"/>
  <c r="U11"/>
  <c r="U15"/>
  <c r="U13"/>
  <c r="AG1"/>
  <c r="AC1"/>
  <c r="AE1"/>
  <c r="AF1"/>
  <c r="AD1"/>
  <c r="AH1"/>
  <c r="F75" i="12"/>
  <c r="F78"/>
  <c r="Q41"/>
  <c r="AB1" i="239"/>
  <c r="H79" i="12" l="1"/>
  <c r="F76"/>
  <c r="H73"/>
  <c r="F77"/>
  <c r="H76"/>
  <c r="F74"/>
  <c r="H77"/>
  <c r="F80"/>
  <c r="F50" i="239"/>
  <c r="F73" i="12"/>
  <c r="H75"/>
  <c r="H78"/>
  <c r="U12"/>
  <c r="U12" i="239"/>
  <c r="Q57" i="12"/>
  <c r="AH1"/>
  <c r="AD1"/>
  <c r="F53" i="239"/>
  <c r="F51"/>
</calcChain>
</file>

<file path=xl/comments1.xml><?xml version="1.0" encoding="utf-8"?>
<comments xmlns="http://schemas.openxmlformats.org/spreadsheetml/2006/main">
  <authors>
    <author>Anders Wennberg</author>
  </authors>
  <commentList>
    <comment ref="N6" authorId="0">
      <text>
        <r>
          <rPr>
            <b/>
            <sz val="8"/>
            <color indexed="8"/>
            <rFont val="Tahoma"/>
            <family val="2"/>
          </rPr>
          <t>Játékos végső elfogadási státusza:
DA= Főtáblára elfogadva
WC=Szabadkártyás
SE=Különleges státusz
Q=Selejtezőből
LL=Szerencsés vesztes
Üres=Nincs a táblán</t>
        </r>
      </text>
    </comment>
    <comment ref="Q6" authorId="0">
      <text>
        <r>
          <rPr>
            <b/>
            <sz val="8"/>
            <color indexed="8"/>
            <rFont val="Tahoma"/>
            <family val="2"/>
            <charset val="238"/>
          </rPr>
          <t>Amikor kész a kiemelési lista töltsd ki a kiemeléseket 1,2,3,4,…
A ki nem emelteknél hagyd üresen!</t>
        </r>
      </text>
    </comment>
  </commentList>
</comments>
</file>

<file path=xl/comments2.xml><?xml version="1.0" encoding="utf-8"?>
<comments xmlns="http://schemas.openxmlformats.org/spreadsheetml/2006/main">
  <authors>
    <author>Anders Wennberg</author>
  </authors>
  <commentList>
    <comment ref="E7" authorId="0">
      <text>
        <r>
          <rPr>
            <b/>
            <sz val="8"/>
            <color indexed="8"/>
            <rFont val="Tahoma"/>
            <family val="2"/>
            <charset val="238"/>
          </rPr>
          <t xml:space="preserve">Táblakészítés előtt:
Főtábla élőkészitésnél
- kitöltötted a DA, WC, LL, SE, Q-kat?
- kitöltötted a kiemeléseket?
Ha igen: csinálhatod a táblát.
Ha nem: menj vissza és töltsd ki!
</t>
        </r>
      </text>
    </comment>
  </commentList>
</comments>
</file>

<file path=xl/comments3.xml><?xml version="1.0" encoding="utf-8"?>
<comments xmlns="http://schemas.openxmlformats.org/spreadsheetml/2006/main">
  <authors>
    <author>Anders Wennberg</author>
  </authors>
  <commentList>
    <comment ref="N6" authorId="0">
      <text>
        <r>
          <rPr>
            <b/>
            <sz val="8"/>
            <color indexed="8"/>
            <rFont val="Tahoma"/>
            <family val="2"/>
          </rPr>
          <t>Játékos végső elfogadási státusza:
DA= Főtáblára elfogadva
WC=Szabadkártyás
SE=Különleges státusz
Q=Selejtezőből
LL=Szerencsés vesztes
Üres=Nincs a táblán</t>
        </r>
      </text>
    </comment>
    <comment ref="Q6" authorId="0">
      <text>
        <r>
          <rPr>
            <b/>
            <sz val="8"/>
            <color indexed="8"/>
            <rFont val="Tahoma"/>
            <family val="2"/>
            <charset val="238"/>
          </rPr>
          <t>Amikor kész a kiemelési lista töltsd ki a kiemeléseket 1,2,3,4,…
A ki nem emelteknél hagyd üresen!</t>
        </r>
      </text>
    </comment>
  </commentList>
</comments>
</file>

<file path=xl/comments4.xml><?xml version="1.0" encoding="utf-8"?>
<comments xmlns="http://schemas.openxmlformats.org/spreadsheetml/2006/main">
  <authors>
    <author>Anders Wennberg</author>
  </authors>
  <commentList>
    <comment ref="E7" authorId="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sharedStrings.xml><?xml version="1.0" encoding="utf-8"?>
<sst xmlns="http://schemas.openxmlformats.org/spreadsheetml/2006/main" count="735" uniqueCount="441">
  <si>
    <t>Umpire</t>
  </si>
  <si>
    <t>Seed Sort</t>
  </si>
  <si>
    <t>AccSort</t>
  </si>
  <si>
    <t>CU</t>
  </si>
  <si>
    <t>St.</t>
  </si>
  <si>
    <t>#</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</si>
  <si>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</si>
  <si>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</si>
  <si>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</si>
  <si>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</si>
  <si>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</si>
  <si>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</si>
  <si>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</si>
  <si>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</si>
  <si>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</si>
  <si>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</si>
  <si>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</si>
  <si>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</si>
  <si>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</si>
  <si>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</si>
  <si>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</si>
  <si>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</si>
  <si>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</si>
  <si>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</si>
  <si>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</si>
  <si>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</si>
  <si>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</si>
  <si>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</si>
  <si>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</si>
  <si>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</si>
  <si>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</si>
  <si>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</si>
  <si>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</si>
  <si>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</si>
  <si>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</si>
  <si>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</si>
  <si>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</si>
  <si>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</si>
  <si>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</si>
  <si>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</si>
  <si>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</si>
  <si>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</si>
  <si>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</si>
  <si>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</si>
  <si>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</si>
  <si>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</si>
  <si>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</si>
  <si>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</si>
  <si>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</si>
  <si>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</si>
  <si>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</si>
  <si>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</si>
  <si>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</si>
  <si>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</si>
  <si>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</si>
  <si>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</si>
  <si>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</si>
  <si>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</si>
  <si>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</si>
  <si>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</si>
  <si>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</si>
  <si>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</si>
  <si>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</si>
  <si>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</si>
  <si>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</si>
  <si>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</si>
  <si>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</si>
  <si>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</si>
  <si>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</si>
  <si>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</si>
  <si>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
  </si>
  <si>
    <t>NatSort</t>
  </si>
  <si>
    <t>AccBasic</t>
  </si>
  <si>
    <t>NatSort
if not 
Seed</t>
  </si>
  <si>
    <t>Ezt az oldalt soha ne töröld le !!!</t>
  </si>
  <si>
    <t>Töltsd ki a zöld mezőket!</t>
  </si>
  <si>
    <t>A verseny neve:</t>
  </si>
  <si>
    <t>A verseny dátuma (éééé.hh.nn)</t>
  </si>
  <si>
    <t>Város</t>
  </si>
  <si>
    <t>Versenybíró:</t>
  </si>
  <si>
    <t>Közreműködő bírók</t>
  </si>
  <si>
    <t>Dátum</t>
  </si>
  <si>
    <t>Töltsd ki a táblázatot a játékvezetők nevével. Az első 8 neve fog megjelenni a táblákban lévő legördülő menükben</t>
  </si>
  <si>
    <t>Székbírók</t>
  </si>
  <si>
    <t>Családi név</t>
  </si>
  <si>
    <t>Keresztnév</t>
  </si>
  <si>
    <t>Kategória</t>
  </si>
  <si>
    <t>Versenybíró</t>
  </si>
  <si>
    <t>Egyesület</t>
  </si>
  <si>
    <t>Kódszám</t>
  </si>
  <si>
    <t>Versenybíró aláírása</t>
  </si>
  <si>
    <t>ELŐKÉSZÍTŐ LISTA</t>
  </si>
  <si>
    <t>Sor</t>
  </si>
  <si>
    <t>Nevezett Igen</t>
  </si>
  <si>
    <t>Nevezési rangsor</t>
  </si>
  <si>
    <t>Sorsolási rangsor</t>
  </si>
  <si>
    <t>Kiemelés</t>
  </si>
  <si>
    <t>Kiem</t>
  </si>
  <si>
    <t>2. forduló</t>
  </si>
  <si>
    <t>kód</t>
  </si>
  <si>
    <t>Rangsor</t>
  </si>
  <si>
    <t>Dátuma</t>
  </si>
  <si>
    <t>Kiemeltek</t>
  </si>
  <si>
    <t>Utolsó elfogadott játékos</t>
  </si>
  <si>
    <t>Sorsoló játékosok</t>
  </si>
  <si>
    <t>3. forduló</t>
  </si>
  <si>
    <t>Elfogadási státusz</t>
  </si>
  <si>
    <t xml:space="preserve">NE TÖRÖLD KI EZT AZ OLDALT!     </t>
  </si>
  <si>
    <t>Versenyszám:</t>
  </si>
  <si>
    <t>Egyéni főtábla</t>
  </si>
  <si>
    <t>Utolsó DA</t>
  </si>
  <si>
    <t>Szerencés Vesztes</t>
  </si>
  <si>
    <t>Helyettesíti</t>
  </si>
  <si>
    <t>Sorsolás időpontja</t>
  </si>
  <si>
    <t>Győztes</t>
  </si>
  <si>
    <t>Döntő</t>
  </si>
  <si>
    <t>Elődöntők</t>
  </si>
  <si>
    <t>Negyeddöntők</t>
  </si>
  <si>
    <t>Bíró</t>
  </si>
  <si>
    <t>Egyik sem</t>
  </si>
  <si>
    <t>Döntős 1.</t>
  </si>
  <si>
    <t>Döntős 2.</t>
  </si>
  <si>
    <t>Orvos neve:</t>
  </si>
  <si>
    <t xml:space="preserve">  </t>
  </si>
  <si>
    <t>A</t>
  </si>
  <si>
    <t>B</t>
  </si>
  <si>
    <t>I</t>
  </si>
  <si>
    <t>II</t>
  </si>
  <si>
    <t>III</t>
  </si>
  <si>
    <t>IV</t>
  </si>
  <si>
    <t>V</t>
  </si>
  <si>
    <t>VI</t>
  </si>
  <si>
    <t>VII</t>
  </si>
  <si>
    <t>VIII</t>
  </si>
  <si>
    <t>X</t>
  </si>
  <si>
    <t>XI</t>
  </si>
  <si>
    <t>Verseny rendezője:</t>
  </si>
  <si>
    <t>Versenyigazgató</t>
  </si>
  <si>
    <t>W</t>
  </si>
  <si>
    <t>Magyar verseny táblakészítő</t>
  </si>
  <si>
    <t>Versenyszám 1</t>
  </si>
  <si>
    <t>Versenyszám 2</t>
  </si>
  <si>
    <t>Versenyszám 3</t>
  </si>
  <si>
    <t>Versenyszám 4</t>
  </si>
  <si>
    <t>Versenyszám 5</t>
  </si>
  <si>
    <t>Aláírás</t>
  </si>
  <si>
    <t>Golde Ace Kupa</t>
  </si>
  <si>
    <t>F14</t>
  </si>
  <si>
    <t>L14</t>
  </si>
  <si>
    <t>2022.03.19-21</t>
  </si>
  <si>
    <t>Budapest</t>
  </si>
  <si>
    <t>Kádár László</t>
  </si>
  <si>
    <t>Valkusz Tamás</t>
  </si>
  <si>
    <t>Római TA</t>
  </si>
  <si>
    <t>"090601</t>
  </si>
  <si>
    <t>Bajai TK</t>
  </si>
  <si>
    <t>"090326</t>
  </si>
  <si>
    <t>"091016</t>
  </si>
  <si>
    <t>Kiskút TK</t>
  </si>
  <si>
    <t>"090911</t>
  </si>
  <si>
    <t>Gellért SE</t>
  </si>
  <si>
    <t>"081201</t>
  </si>
  <si>
    <t>"090712</t>
  </si>
  <si>
    <t>"090606</t>
  </si>
  <si>
    <t>Sportmánia</t>
  </si>
  <si>
    <t>"090506</t>
  </si>
  <si>
    <t>Hoker-Fagyas</t>
  </si>
  <si>
    <t>"0905124</t>
  </si>
  <si>
    <t>"0910240</t>
  </si>
  <si>
    <t>Fortuna</t>
  </si>
  <si>
    <t>"110103</t>
  </si>
  <si>
    <t>-</t>
  </si>
  <si>
    <t>D.keszi TK</t>
  </si>
  <si>
    <t>"090920</t>
  </si>
  <si>
    <t>Pasarét TK</t>
  </si>
  <si>
    <t>"080113</t>
  </si>
  <si>
    <t>Ten.Partner</t>
  </si>
  <si>
    <t>"0904020</t>
  </si>
  <si>
    <t>Vasas SC</t>
  </si>
  <si>
    <t>"080708</t>
  </si>
  <si>
    <t>Marso TC</t>
  </si>
  <si>
    <t>"0811020</t>
  </si>
  <si>
    <t>Csopak TK</t>
  </si>
  <si>
    <t>"0801300</t>
  </si>
  <si>
    <t>Golden Ace</t>
  </si>
  <si>
    <t>"090416</t>
  </si>
  <si>
    <t>Pécs VTC</t>
  </si>
  <si>
    <t>"0805150</t>
  </si>
  <si>
    <t>"0808210</t>
  </si>
  <si>
    <t>BUSC</t>
  </si>
  <si>
    <t>"090924</t>
  </si>
  <si>
    <t>"0802110</t>
  </si>
  <si>
    <t>"080219</t>
  </si>
  <si>
    <t>"080717</t>
  </si>
  <si>
    <t>"081210</t>
  </si>
  <si>
    <t>"090213</t>
  </si>
  <si>
    <t>Bebto Team</t>
  </si>
  <si>
    <t>"081013</t>
  </si>
  <si>
    <t>"090717</t>
  </si>
  <si>
    <t>"090317</t>
  </si>
  <si>
    <t>"0804020</t>
  </si>
  <si>
    <t>SVSE</t>
  </si>
  <si>
    <t>"080327</t>
  </si>
  <si>
    <t>Panakor TK</t>
  </si>
  <si>
    <t>"091122</t>
  </si>
  <si>
    <t>MTK</t>
  </si>
  <si>
    <t>"090918</t>
  </si>
  <si>
    <t>"090518</t>
  </si>
  <si>
    <t>"080614</t>
  </si>
  <si>
    <t>PG Tenisz</t>
  </si>
  <si>
    <t>"0812140</t>
  </si>
  <si>
    <t>Budaörs SC</t>
  </si>
  <si>
    <t>"0804094</t>
  </si>
  <si>
    <t>Next TA</t>
  </si>
  <si>
    <t>"0903080</t>
  </si>
  <si>
    <t>Ten.partner</t>
  </si>
  <si>
    <t>"090622</t>
  </si>
  <si>
    <t>Viharsarok</t>
  </si>
  <si>
    <t>"100728</t>
  </si>
  <si>
    <t>"090412</t>
  </si>
  <si>
    <t>Fitt SE</t>
  </si>
  <si>
    <t>"090826</t>
  </si>
  <si>
    <t>"091006</t>
  </si>
  <si>
    <t>"081219</t>
  </si>
  <si>
    <t>"090730</t>
  </si>
  <si>
    <t>Savaria TC</t>
  </si>
  <si>
    <t>"090508</t>
  </si>
  <si>
    <t>"0910310</t>
  </si>
  <si>
    <t>Optofit SE</t>
  </si>
  <si>
    <t>"080215</t>
  </si>
  <si>
    <t>"091218</t>
  </si>
  <si>
    <t>"091115</t>
  </si>
  <si>
    <t>"090714</t>
  </si>
  <si>
    <t>"090519</t>
  </si>
  <si>
    <t>Szeged VTK</t>
  </si>
  <si>
    <t>"080514</t>
  </si>
  <si>
    <t>Gubacsi TK</t>
  </si>
  <si>
    <t>"101025</t>
  </si>
  <si>
    <t>"081112</t>
  </si>
  <si>
    <t>"0905063</t>
  </si>
  <si>
    <t>"0911150</t>
  </si>
  <si>
    <t>"090301</t>
  </si>
  <si>
    <t>"091214</t>
  </si>
  <si>
    <t>Alfa TI</t>
  </si>
  <si>
    <t>"1004092</t>
  </si>
  <si>
    <t>"20091020</t>
  </si>
  <si>
    <t>Tenisz Műhely</t>
  </si>
  <si>
    <t>Lora</t>
  </si>
  <si>
    <t>Mila</t>
  </si>
  <si>
    <t>Lujza</t>
  </si>
  <si>
    <t>Lotti</t>
  </si>
  <si>
    <t>Bora  Gizella</t>
  </si>
  <si>
    <t>Fanni</t>
  </si>
  <si>
    <t>Lara</t>
  </si>
  <si>
    <t>Isabelle</t>
  </si>
  <si>
    <t>Petra</t>
  </si>
  <si>
    <t>Kira</t>
  </si>
  <si>
    <t>Nelli</t>
  </si>
  <si>
    <t xml:space="preserve">Kardos </t>
  </si>
  <si>
    <t xml:space="preserve">Szalay </t>
  </si>
  <si>
    <t xml:space="preserve">Beviz </t>
  </si>
  <si>
    <t xml:space="preserve">Teker </t>
  </si>
  <si>
    <t xml:space="preserve">Buchholcz </t>
  </si>
  <si>
    <t>Kristyán</t>
  </si>
  <si>
    <t>Badics</t>
  </si>
  <si>
    <t xml:space="preserve">Mateas </t>
  </si>
  <si>
    <t xml:space="preserve">Murányi </t>
  </si>
  <si>
    <t xml:space="preserve">Gyepes </t>
  </si>
  <si>
    <t xml:space="preserve">Bertók </t>
  </si>
  <si>
    <t>Somogyi</t>
  </si>
  <si>
    <t xml:space="preserve"> Ábel</t>
  </si>
  <si>
    <t>Sághí</t>
  </si>
  <si>
    <t>Varga</t>
  </si>
  <si>
    <t>Laczkovich</t>
  </si>
  <si>
    <t>Vadász</t>
  </si>
  <si>
    <t>Vitéz</t>
  </si>
  <si>
    <t>Valkusz</t>
  </si>
  <si>
    <t>Pajor</t>
  </si>
  <si>
    <t>Váradi</t>
  </si>
  <si>
    <t>Török</t>
  </si>
  <si>
    <t>Schmidinger</t>
  </si>
  <si>
    <t xml:space="preserve"> Bálint</t>
  </si>
  <si>
    <t xml:space="preserve"> Oszkár</t>
  </si>
  <si>
    <t xml:space="preserve"> Zoltán Bendegúz</t>
  </si>
  <si>
    <t>Csongor</t>
  </si>
  <si>
    <t xml:space="preserve"> Oszkár Koppány</t>
  </si>
  <si>
    <t xml:space="preserve"> Márk</t>
  </si>
  <si>
    <t xml:space="preserve"> Bertalan Márk</t>
  </si>
  <si>
    <t xml:space="preserve"> Ernő</t>
  </si>
  <si>
    <t>Dániel</t>
  </si>
  <si>
    <t>Lizsicsár</t>
  </si>
  <si>
    <t>Benkő</t>
  </si>
  <si>
    <t xml:space="preserve"> András Gergő</t>
  </si>
  <si>
    <t>Olasz</t>
  </si>
  <si>
    <t>Horváth</t>
  </si>
  <si>
    <t>Bakonyi</t>
  </si>
  <si>
    <t>Tóth</t>
  </si>
  <si>
    <t>Kacskovics</t>
  </si>
  <si>
    <t>Domonkos</t>
  </si>
  <si>
    <t xml:space="preserve"> Döme</t>
  </si>
  <si>
    <t xml:space="preserve"> Dániel</t>
  </si>
  <si>
    <t xml:space="preserve"> Ágoston</t>
  </si>
  <si>
    <t xml:space="preserve"> Balázs</t>
  </si>
  <si>
    <t xml:space="preserve"> Csanád</t>
  </si>
  <si>
    <t>Szabó</t>
  </si>
  <si>
    <t xml:space="preserve"> Kristóf</t>
  </si>
  <si>
    <t>Vörös</t>
  </si>
  <si>
    <t>Ivan</t>
  </si>
  <si>
    <t xml:space="preserve">Polgárdy </t>
  </si>
  <si>
    <t xml:space="preserve"> Tamás</t>
  </si>
  <si>
    <t xml:space="preserve"> István Benedek</t>
  </si>
  <si>
    <t>Szenes</t>
  </si>
  <si>
    <t>Vajda</t>
  </si>
  <si>
    <t xml:space="preserve"> Maxim</t>
  </si>
  <si>
    <t>Kurach</t>
  </si>
  <si>
    <t xml:space="preserve"> Ben Conor</t>
  </si>
  <si>
    <t>Harari</t>
  </si>
  <si>
    <t>Mokán</t>
  </si>
  <si>
    <t xml:space="preserve"> István Damján</t>
  </si>
  <si>
    <t xml:space="preserve"> Patrik</t>
  </si>
  <si>
    <t>Sálek</t>
  </si>
  <si>
    <t xml:space="preserve"> Gábor</t>
  </si>
  <si>
    <t>Fazekas</t>
  </si>
  <si>
    <t>Zente Péter</t>
  </si>
  <si>
    <t xml:space="preserve">Kőszegi </t>
  </si>
  <si>
    <t>Vejke Álmos</t>
  </si>
  <si>
    <t xml:space="preserve">Deli </t>
  </si>
  <si>
    <t xml:space="preserve"> Nándor</t>
  </si>
  <si>
    <t>Károly</t>
  </si>
  <si>
    <t xml:space="preserve"> Ádám</t>
  </si>
  <si>
    <t>Szücs</t>
  </si>
  <si>
    <t>Jászberényi</t>
  </si>
  <si>
    <t xml:space="preserve"> Kornél</t>
  </si>
  <si>
    <t>Kistamás</t>
  </si>
  <si>
    <t>Zengő</t>
  </si>
  <si>
    <t>Nimród</t>
  </si>
  <si>
    <t xml:space="preserve">Csiszár </t>
  </si>
  <si>
    <t xml:space="preserve"> Levente</t>
  </si>
  <si>
    <t>Szász</t>
  </si>
  <si>
    <t xml:space="preserve"> Zoltán Zsolt</t>
  </si>
  <si>
    <t>Herczeg</t>
  </si>
  <si>
    <t xml:space="preserve"> Péter</t>
  </si>
  <si>
    <t>Városi</t>
  </si>
  <si>
    <t>Zalán</t>
  </si>
  <si>
    <t xml:space="preserve">Bíró </t>
  </si>
  <si>
    <t>Vavrik</t>
  </si>
  <si>
    <t>Kalmár</t>
  </si>
  <si>
    <t>Barna</t>
  </si>
  <si>
    <t xml:space="preserve">Filipás </t>
  </si>
  <si>
    <t>Ferenc</t>
  </si>
  <si>
    <t xml:space="preserve">Szász </t>
  </si>
  <si>
    <t xml:space="preserve"> Benedek</t>
  </si>
  <si>
    <t>Tomcsányi</t>
  </si>
  <si>
    <t xml:space="preserve"> Zsolt</t>
  </si>
  <si>
    <t>Szalay</t>
  </si>
  <si>
    <t>Mihály</t>
  </si>
  <si>
    <t xml:space="preserve"> Bertalan József</t>
  </si>
  <si>
    <t>b</t>
  </si>
  <si>
    <t>x</t>
  </si>
  <si>
    <t>SOMOGYI</t>
  </si>
  <si>
    <t>TÖRÖK</t>
  </si>
  <si>
    <t>VALKUSZ</t>
  </si>
  <si>
    <t>VARGA</t>
  </si>
  <si>
    <t>OLASZ</t>
  </si>
  <si>
    <t>SCHMIDINGER</t>
  </si>
  <si>
    <t>VADÁSZ</t>
  </si>
  <si>
    <t>PAJOR</t>
  </si>
  <si>
    <t>LIZICSAR</t>
  </si>
  <si>
    <t>LACZKOVICH</t>
  </si>
  <si>
    <t>VITÉZ</t>
  </si>
  <si>
    <t>VÁRADI</t>
  </si>
  <si>
    <t>BENKŐ</t>
  </si>
  <si>
    <t>SÁGHI</t>
  </si>
  <si>
    <t xml:space="preserve"> Leliszejev</t>
  </si>
  <si>
    <t>KURACH</t>
  </si>
  <si>
    <t>6/2 6/1</t>
  </si>
  <si>
    <t>DELI</t>
  </si>
  <si>
    <t>6/3 6/2</t>
  </si>
  <si>
    <t>HAJAS</t>
  </si>
  <si>
    <t>6/2 6/3</t>
  </si>
  <si>
    <t>Hajas</t>
  </si>
  <si>
    <t>BAKONYI</t>
  </si>
  <si>
    <t>4/6 6/2 10/6</t>
  </si>
  <si>
    <t>VÖRÖS</t>
  </si>
  <si>
    <t>6/1 3/1 jn</t>
  </si>
  <si>
    <t>SZABÓ</t>
  </si>
  <si>
    <t>6/1 6/2</t>
  </si>
  <si>
    <t>KÁROLY</t>
  </si>
  <si>
    <t>6/4 6/2</t>
  </si>
  <si>
    <t>FILIPAS</t>
  </si>
  <si>
    <t>6/1 6/0</t>
  </si>
  <si>
    <t>Savgira</t>
  </si>
  <si>
    <t>SALEK</t>
  </si>
  <si>
    <t>6/1 6/1</t>
  </si>
  <si>
    <t>SZENES</t>
  </si>
  <si>
    <t>6/0 6/0</t>
  </si>
  <si>
    <t>SAVGIRA</t>
  </si>
  <si>
    <t>HORVÁTH</t>
  </si>
  <si>
    <t>6/3 6/3</t>
  </si>
  <si>
    <t>HERCZEG</t>
  </si>
  <si>
    <t>MOKÁN</t>
  </si>
  <si>
    <t>VAJDA</t>
  </si>
  <si>
    <t>6/0 6/1</t>
  </si>
  <si>
    <t>SZALAY</t>
  </si>
  <si>
    <t>jn</t>
  </si>
  <si>
    <t>ZENGŐ</t>
  </si>
  <si>
    <t>TÓTH</t>
  </si>
  <si>
    <t>6/4 6/3</t>
  </si>
  <si>
    <t>a</t>
  </si>
  <si>
    <t>6/2 6/2</t>
  </si>
  <si>
    <t>6/2 4/6 10/3</t>
  </si>
  <si>
    <t>7/5 6/3</t>
  </si>
  <si>
    <t>6/4 4/6 10/7</t>
  </si>
  <si>
    <t>7/5 6/1</t>
  </si>
  <si>
    <t>7/5 6/0</t>
  </si>
  <si>
    <t>5/7 6/3 10/8</t>
  </si>
  <si>
    <t>6/4 3/6 10/5</t>
  </si>
  <si>
    <t>SÁGHY</t>
  </si>
  <si>
    <t>6/0 6/2</t>
  </si>
  <si>
    <t>6/3 6/0</t>
  </si>
  <si>
    <t>6/4 7/5</t>
  </si>
  <si>
    <t>3/6 6/3 10/8</t>
  </si>
  <si>
    <t>3/6 6/4 10/4</t>
  </si>
  <si>
    <t>6/2 6/4</t>
  </si>
  <si>
    <t>6/0 6/3</t>
  </si>
  <si>
    <t>6/4 4/6 18/16</t>
  </si>
  <si>
    <t>6/1 3/6 10/6</t>
  </si>
  <si>
    <t>SCMIDINGER</t>
  </si>
  <si>
    <t>6/1 6/3</t>
  </si>
  <si>
    <t>7/6  6/0</t>
  </si>
  <si>
    <t>15/0</t>
  </si>
  <si>
    <t>BADICS   +7</t>
  </si>
  <si>
    <t>KARDOS  +5</t>
  </si>
  <si>
    <t>+1</t>
  </si>
  <si>
    <t>+3</t>
  </si>
  <si>
    <t>+5</t>
  </si>
  <si>
    <t>+7</t>
  </si>
  <si>
    <t>5/0</t>
  </si>
  <si>
    <t>KARDOS +7</t>
  </si>
  <si>
    <t>BEVIZ  +3</t>
  </si>
  <si>
    <t>BADICS  +1</t>
  </si>
</sst>
</file>

<file path=xl/styles.xml><?xml version="1.0" encoding="utf-8"?>
<styleSheet xmlns="http://schemas.openxmlformats.org/spreadsheetml/2006/main">
  <numFmts count="2">
    <numFmt numFmtId="164" formatCode="_-&quot;$&quot;* #,##0.00_-;\-&quot;$&quot;* #,##0.00_-;_-&quot;$&quot;* &quot;-&quot;??_-;_-@_-"/>
    <numFmt numFmtId="165" formatCode="d\-mmm\-yy"/>
  </numFmts>
  <fonts count="82">
    <font>
      <sz val="10"/>
      <name val="Arial"/>
    </font>
    <font>
      <sz val="10"/>
      <name val="Arial"/>
    </font>
    <font>
      <sz val="10"/>
      <name val="Arial"/>
      <family val="2"/>
      <charset val="238"/>
    </font>
    <font>
      <u/>
      <sz val="10"/>
      <color indexed="12"/>
      <name val="Arial"/>
      <family val="2"/>
      <charset val="238"/>
    </font>
    <font>
      <b/>
      <sz val="32"/>
      <name val="Arial"/>
      <family val="2"/>
    </font>
    <font>
      <sz val="20"/>
      <name val="Arial"/>
      <family val="2"/>
    </font>
    <font>
      <b/>
      <sz val="20"/>
      <color indexed="10"/>
      <name val="Arial"/>
      <family val="2"/>
    </font>
    <font>
      <sz val="9"/>
      <name val="Arial"/>
      <family val="2"/>
    </font>
    <font>
      <b/>
      <sz val="14"/>
      <color indexed="8"/>
      <name val="Arial"/>
      <family val="2"/>
    </font>
    <font>
      <sz val="7"/>
      <name val="Arial"/>
      <family val="2"/>
    </font>
    <font>
      <sz val="6"/>
      <name val="Arial"/>
      <family val="2"/>
    </font>
    <font>
      <b/>
      <sz val="20"/>
      <name val="Arial"/>
      <family val="2"/>
      <charset val="238"/>
    </font>
    <font>
      <b/>
      <sz val="20"/>
      <name val="Arial"/>
      <family val="2"/>
    </font>
    <font>
      <b/>
      <sz val="11"/>
      <name val="Arial"/>
      <family val="2"/>
    </font>
    <font>
      <b/>
      <i/>
      <sz val="10"/>
      <name val="Arial"/>
      <family val="2"/>
    </font>
    <font>
      <b/>
      <sz val="10"/>
      <name val="Arial"/>
      <family val="2"/>
    </font>
    <font>
      <sz val="10"/>
      <color indexed="9"/>
      <name val="Arial"/>
      <family val="2"/>
    </font>
    <font>
      <sz val="6"/>
      <color indexed="8"/>
      <name val="Arial"/>
      <family val="2"/>
    </font>
    <font>
      <b/>
      <sz val="8"/>
      <name val="Arial"/>
      <family val="2"/>
    </font>
    <font>
      <b/>
      <sz val="8"/>
      <color indexed="8"/>
      <name val="Arial"/>
      <family val="2"/>
    </font>
    <font>
      <sz val="10"/>
      <name val="Arial"/>
      <family val="2"/>
    </font>
    <font>
      <u/>
      <sz val="7"/>
      <color indexed="12"/>
      <name val="Arial"/>
      <family val="2"/>
    </font>
    <font>
      <b/>
      <sz val="16"/>
      <name val="Arial"/>
      <family val="2"/>
    </font>
    <font>
      <b/>
      <sz val="14"/>
      <name val="Arial"/>
      <family val="2"/>
      <charset val="238"/>
    </font>
    <font>
      <b/>
      <sz val="7"/>
      <name val="Arial"/>
      <family val="2"/>
      <charset val="238"/>
    </font>
    <font>
      <b/>
      <sz val="7"/>
      <color indexed="8"/>
      <name val="Arial"/>
      <family val="2"/>
      <charset val="238"/>
    </font>
    <font>
      <sz val="8"/>
      <color indexed="8"/>
      <name val="Arial"/>
      <family val="2"/>
    </font>
    <font>
      <b/>
      <sz val="10"/>
      <color indexed="8"/>
      <name val="Arial"/>
      <family val="2"/>
    </font>
    <font>
      <sz val="10"/>
      <color indexed="8"/>
      <name val="Arial"/>
      <family val="2"/>
    </font>
    <font>
      <b/>
      <sz val="8"/>
      <color indexed="8"/>
      <name val="Arial"/>
      <family val="2"/>
      <charset val="238"/>
    </font>
    <font>
      <b/>
      <sz val="7"/>
      <name val="Arial"/>
      <family val="2"/>
    </font>
    <font>
      <sz val="8"/>
      <name val="Arial"/>
      <family val="2"/>
    </font>
    <font>
      <sz val="20"/>
      <color indexed="9"/>
      <name val="Arial"/>
      <family val="2"/>
    </font>
    <font>
      <b/>
      <i/>
      <sz val="10"/>
      <name val="Arial"/>
      <family val="2"/>
      <charset val="238"/>
    </font>
    <font>
      <i/>
      <sz val="7"/>
      <name val="Arial"/>
      <family val="2"/>
    </font>
    <font>
      <sz val="11"/>
      <name val="Arial"/>
      <family val="2"/>
    </font>
    <font>
      <b/>
      <sz val="7"/>
      <color indexed="9"/>
      <name val="Arial"/>
      <family val="2"/>
      <charset val="238"/>
    </font>
    <font>
      <sz val="7"/>
      <color indexed="8"/>
      <name val="Arial"/>
      <family val="2"/>
    </font>
    <font>
      <b/>
      <sz val="9"/>
      <name val="Arial"/>
      <family val="2"/>
    </font>
    <font>
      <b/>
      <sz val="8"/>
      <color indexed="8"/>
      <name val="Tahoma"/>
      <family val="2"/>
    </font>
    <font>
      <b/>
      <sz val="8"/>
      <color indexed="23"/>
      <name val="Arial"/>
      <family val="2"/>
    </font>
    <font>
      <b/>
      <sz val="8"/>
      <color indexed="8"/>
      <name val="Tahoma"/>
      <family val="2"/>
      <charset val="238"/>
    </font>
    <font>
      <sz val="7"/>
      <color indexed="9"/>
      <name val="Arial"/>
      <family val="2"/>
    </font>
    <font>
      <b/>
      <sz val="8"/>
      <color indexed="9"/>
      <name val="Arial"/>
      <family val="2"/>
    </font>
    <font>
      <b/>
      <sz val="8.5"/>
      <name val="Arial"/>
      <family val="2"/>
    </font>
    <font>
      <sz val="8.5"/>
      <name val="Arial"/>
      <family val="2"/>
      <charset val="238"/>
    </font>
    <font>
      <sz val="8.5"/>
      <color indexed="42"/>
      <name val="Arial"/>
      <family val="2"/>
    </font>
    <font>
      <sz val="8.5"/>
      <color indexed="8"/>
      <name val="Arial"/>
      <family val="2"/>
    </font>
    <font>
      <sz val="8.5"/>
      <name val="Arial"/>
      <family val="2"/>
    </font>
    <font>
      <sz val="8.5"/>
      <color indexed="9"/>
      <name val="Arial"/>
      <family val="2"/>
    </font>
    <font>
      <sz val="8.5"/>
      <color indexed="8"/>
      <name val="Arial"/>
      <family val="2"/>
      <charset val="238"/>
    </font>
    <font>
      <sz val="10"/>
      <color indexed="8"/>
      <name val="Arial"/>
      <family val="2"/>
      <charset val="238"/>
    </font>
    <font>
      <i/>
      <sz val="6"/>
      <color indexed="9"/>
      <name val="Arial"/>
      <family val="2"/>
    </font>
    <font>
      <b/>
      <sz val="8.5"/>
      <color indexed="8"/>
      <name val="Arial"/>
      <family val="2"/>
    </font>
    <font>
      <b/>
      <sz val="8.5"/>
      <color indexed="8"/>
      <name val="Arial"/>
      <family val="2"/>
      <charset val="238"/>
    </font>
    <font>
      <b/>
      <sz val="10"/>
      <color indexed="8"/>
      <name val="Arial"/>
      <family val="2"/>
      <charset val="238"/>
    </font>
    <font>
      <b/>
      <sz val="8.5"/>
      <name val="Arial"/>
      <family val="2"/>
      <charset val="238"/>
    </font>
    <font>
      <sz val="14"/>
      <name val="Arial"/>
      <family val="2"/>
    </font>
    <font>
      <sz val="14"/>
      <color indexed="9"/>
      <name val="Arial"/>
      <family val="2"/>
    </font>
    <font>
      <b/>
      <sz val="7"/>
      <color indexed="8"/>
      <name val="Arial"/>
      <family val="2"/>
    </font>
    <font>
      <b/>
      <sz val="7"/>
      <color indexed="9"/>
      <name val="Arial"/>
      <family val="2"/>
    </font>
    <font>
      <i/>
      <sz val="8.5"/>
      <name val="Arial"/>
      <family val="2"/>
    </font>
    <font>
      <i/>
      <sz val="8.5"/>
      <color indexed="9"/>
      <name val="Arial"/>
      <family val="2"/>
    </font>
    <font>
      <i/>
      <sz val="8.5"/>
      <color indexed="8"/>
      <name val="Arial"/>
      <family val="2"/>
    </font>
    <font>
      <sz val="8"/>
      <name val="Arial"/>
      <family val="2"/>
      <charset val="238"/>
    </font>
    <font>
      <b/>
      <sz val="28"/>
      <name val="Arial"/>
      <family val="2"/>
    </font>
    <font>
      <b/>
      <sz val="18"/>
      <name val="Arial"/>
      <family val="2"/>
    </font>
    <font>
      <sz val="8"/>
      <name val="Arial"/>
      <family val="2"/>
      <charset val="238"/>
    </font>
    <font>
      <sz val="8"/>
      <color indexed="8"/>
      <name val="Arial"/>
      <family val="2"/>
      <charset val="238"/>
    </font>
    <font>
      <sz val="8"/>
      <color indexed="10"/>
      <name val="Arial"/>
      <family val="2"/>
      <charset val="238"/>
    </font>
    <font>
      <b/>
      <sz val="8"/>
      <color indexed="8"/>
      <name val="Arial"/>
      <family val="2"/>
      <charset val="238"/>
    </font>
    <font>
      <b/>
      <i/>
      <sz val="10"/>
      <name val="Arial"/>
      <family val="2"/>
      <charset val="238"/>
    </font>
    <font>
      <sz val="7"/>
      <color indexed="8"/>
      <name val="Arial"/>
      <family val="2"/>
      <charset val="238"/>
    </font>
    <font>
      <b/>
      <sz val="10"/>
      <name val="Arial"/>
      <family val="2"/>
      <charset val="238"/>
    </font>
    <font>
      <sz val="8.5"/>
      <name val="Arial"/>
      <family val="2"/>
      <charset val="238"/>
    </font>
    <font>
      <sz val="10"/>
      <color indexed="9"/>
      <name val="Arial"/>
      <family val="2"/>
      <charset val="238"/>
    </font>
    <font>
      <sz val="7"/>
      <name val="Arial"/>
      <family val="2"/>
      <charset val="238"/>
    </font>
    <font>
      <b/>
      <sz val="9"/>
      <name val="Arial"/>
      <family val="2"/>
      <charset val="238"/>
    </font>
    <font>
      <b/>
      <sz val="9"/>
      <color indexed="9"/>
      <name val="Arial"/>
      <family val="2"/>
      <charset val="238"/>
    </font>
    <font>
      <sz val="7"/>
      <color rgb="FFFF0000"/>
      <name val="Arial"/>
      <family val="2"/>
    </font>
    <font>
      <sz val="8"/>
      <name val="Tahoma"/>
      <family val="2"/>
      <charset val="238"/>
    </font>
    <font>
      <i/>
      <sz val="8"/>
      <color indexed="10"/>
      <name val="Arial"/>
      <family val="2"/>
      <charset val="238"/>
    </font>
  </fonts>
  <fills count="13">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14"/>
        <bgColor indexed="64"/>
      </patternFill>
    </fill>
    <fill>
      <patternFill patternType="solid">
        <fgColor indexed="9"/>
        <bgColor indexed="64"/>
      </patternFill>
    </fill>
    <fill>
      <patternFill patternType="solid">
        <fgColor indexed="42"/>
        <bgColor indexed="64"/>
      </patternFill>
    </fill>
    <fill>
      <patternFill patternType="solid">
        <fgColor indexed="9"/>
        <bgColor indexed="8"/>
      </patternFill>
    </fill>
    <fill>
      <patternFill patternType="solid">
        <fgColor indexed="43"/>
        <bgColor indexed="64"/>
      </patternFill>
    </fill>
    <fill>
      <patternFill patternType="solid">
        <fgColor indexed="43"/>
        <bgColor indexed="8"/>
      </patternFill>
    </fill>
    <fill>
      <patternFill patternType="solid">
        <fgColor indexed="17"/>
        <bgColor indexed="64"/>
      </patternFill>
    </fill>
    <fill>
      <patternFill patternType="solid">
        <fgColor theme="0"/>
        <bgColor indexed="64"/>
      </patternFill>
    </fill>
  </fills>
  <borders count="4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8"/>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s>
  <cellStyleXfs count="3">
    <xf numFmtId="0" fontId="0" fillId="0" borderId="0"/>
    <xf numFmtId="0" fontId="3" fillId="0" borderId="0" applyNumberFormat="0" applyFill="0" applyBorder="0" applyAlignment="0" applyProtection="0"/>
    <xf numFmtId="164" fontId="2" fillId="0" borderId="0" applyFont="0" applyFill="0" applyBorder="0" applyAlignment="0" applyProtection="0"/>
  </cellStyleXfs>
  <cellXfs count="390">
    <xf numFmtId="0" fontId="0" fillId="0" borderId="0" xfId="0"/>
    <xf numFmtId="0" fontId="0" fillId="0" borderId="0" xfId="0" applyAlignment="1">
      <alignment horizontal="left"/>
    </xf>
    <xf numFmtId="0" fontId="0" fillId="0" borderId="0" xfId="0" applyAlignment="1">
      <alignment vertical="center"/>
    </xf>
    <xf numFmtId="0" fontId="4" fillId="2" borderId="0" xfId="0" applyFont="1" applyFill="1" applyAlignment="1">
      <alignment vertical="center"/>
    </xf>
    <xf numFmtId="0" fontId="0" fillId="2" borderId="0" xfId="0" applyFill="1" applyAlignment="1">
      <alignment horizontal="left" vertical="center"/>
    </xf>
    <xf numFmtId="0" fontId="0" fillId="2" borderId="0" xfId="0" applyFill="1" applyAlignment="1">
      <alignment vertical="center"/>
    </xf>
    <xf numFmtId="0" fontId="5" fillId="0" borderId="0" xfId="0" applyFont="1" applyAlignment="1">
      <alignment vertical="center"/>
    </xf>
    <xf numFmtId="0" fontId="6" fillId="3" borderId="1" xfId="0" applyFont="1" applyFill="1" applyBorder="1" applyAlignment="1">
      <alignment horizontal="centerContinuous" vertical="center"/>
    </xf>
    <xf numFmtId="0" fontId="6" fillId="3" borderId="2" xfId="0" applyFont="1" applyFill="1" applyBorder="1" applyAlignment="1">
      <alignment horizontal="centerContinuous" vertical="center"/>
    </xf>
    <xf numFmtId="0" fontId="6" fillId="3" borderId="3" xfId="0" applyFont="1" applyFill="1" applyBorder="1" applyAlignment="1">
      <alignment horizontal="centerContinuous" vertical="center"/>
    </xf>
    <xf numFmtId="0" fontId="5" fillId="2" borderId="0" xfId="0" applyFont="1" applyFill="1" applyAlignment="1">
      <alignment vertical="center"/>
    </xf>
    <xf numFmtId="0" fontId="7" fillId="0" borderId="0" xfId="0" applyFont="1" applyAlignment="1">
      <alignment vertical="center"/>
    </xf>
    <xf numFmtId="0" fontId="7" fillId="2" borderId="0" xfId="0" applyFont="1" applyFill="1" applyAlignment="1">
      <alignment horizontal="center" vertical="center"/>
    </xf>
    <xf numFmtId="0" fontId="7" fillId="2" borderId="0" xfId="0" applyFont="1" applyFill="1" applyAlignment="1">
      <alignment vertical="center"/>
    </xf>
    <xf numFmtId="0" fontId="7" fillId="2" borderId="0" xfId="0" applyFont="1" applyFill="1" applyAlignment="1">
      <alignment horizontal="left" vertical="center"/>
    </xf>
    <xf numFmtId="0" fontId="8" fillId="4" borderId="1" xfId="0" applyFont="1" applyFill="1" applyBorder="1" applyAlignment="1">
      <alignment horizontal="centerContinuous" vertical="center"/>
    </xf>
    <xf numFmtId="0" fontId="8" fillId="4" borderId="2" xfId="0" applyFont="1" applyFill="1" applyBorder="1" applyAlignment="1">
      <alignment horizontal="centerContinuous" vertical="center"/>
    </xf>
    <xf numFmtId="0" fontId="8" fillId="4" borderId="3" xfId="0" applyFont="1" applyFill="1" applyBorder="1" applyAlignment="1">
      <alignment horizontal="centerContinuous" vertical="center"/>
    </xf>
    <xf numFmtId="0" fontId="9" fillId="0" borderId="0" xfId="0" applyFont="1" applyAlignment="1">
      <alignment vertical="center"/>
    </xf>
    <xf numFmtId="0" fontId="10" fillId="0" borderId="0" xfId="0" applyFont="1" applyAlignment="1">
      <alignment vertical="center"/>
    </xf>
    <xf numFmtId="49" fontId="10" fillId="2" borderId="4" xfId="0" applyNumberFormat="1" applyFont="1" applyFill="1" applyBorder="1" applyAlignment="1">
      <alignment vertical="center"/>
    </xf>
    <xf numFmtId="49" fontId="10" fillId="2" borderId="0" xfId="0" applyNumberFormat="1" applyFont="1" applyFill="1" applyAlignment="1">
      <alignment vertical="center"/>
    </xf>
    <xf numFmtId="49" fontId="9" fillId="2" borderId="0" xfId="0" applyNumberFormat="1" applyFont="1" applyFill="1" applyAlignment="1">
      <alignment vertical="center"/>
    </xf>
    <xf numFmtId="0" fontId="9" fillId="2" borderId="0" xfId="0" applyFont="1" applyFill="1" applyAlignment="1">
      <alignment vertical="center"/>
    </xf>
    <xf numFmtId="49" fontId="5" fillId="2" borderId="0" xfId="0" applyNumberFormat="1" applyFont="1" applyFill="1" applyAlignment="1">
      <alignment vertical="center"/>
    </xf>
    <xf numFmtId="49" fontId="13" fillId="2" borderId="0" xfId="0" applyNumberFormat="1" applyFont="1" applyFill="1" applyAlignment="1">
      <alignment horizontal="left" vertical="center"/>
    </xf>
    <xf numFmtId="49" fontId="5" fillId="2" borderId="0" xfId="0" applyNumberFormat="1" applyFont="1" applyFill="1" applyAlignment="1">
      <alignment horizontal="right" vertical="center"/>
    </xf>
    <xf numFmtId="49" fontId="14" fillId="2" borderId="0" xfId="0" applyNumberFormat="1" applyFont="1" applyFill="1" applyAlignment="1">
      <alignment horizontal="left" vertical="center"/>
    </xf>
    <xf numFmtId="0" fontId="18" fillId="0" borderId="0" xfId="0" applyFont="1" applyAlignment="1">
      <alignment vertical="center"/>
    </xf>
    <xf numFmtId="14" fontId="18" fillId="4" borderId="5" xfId="0" applyNumberFormat="1" applyFont="1" applyFill="1" applyBorder="1" applyAlignment="1">
      <alignment horizontal="left" vertical="center"/>
    </xf>
    <xf numFmtId="49" fontId="18" fillId="2" borderId="0" xfId="0" applyNumberFormat="1" applyFont="1" applyFill="1" applyAlignment="1">
      <alignment vertical="center"/>
    </xf>
    <xf numFmtId="49" fontId="18" fillId="4" borderId="5" xfId="0" applyNumberFormat="1" applyFont="1" applyFill="1" applyBorder="1" applyAlignment="1">
      <alignment vertical="center"/>
    </xf>
    <xf numFmtId="0" fontId="7" fillId="2" borderId="0" xfId="0" applyFont="1" applyFill="1"/>
    <xf numFmtId="0" fontId="0" fillId="2" borderId="0" xfId="0" applyFill="1"/>
    <xf numFmtId="0" fontId="20" fillId="0" borderId="0" xfId="0" applyFont="1" applyAlignment="1">
      <alignment vertical="center"/>
    </xf>
    <xf numFmtId="0" fontId="15" fillId="2" borderId="0" xfId="0" applyFont="1" applyFill="1" applyAlignment="1">
      <alignment vertical="center"/>
    </xf>
    <xf numFmtId="0" fontId="20" fillId="2" borderId="0" xfId="0" applyFont="1" applyFill="1" applyAlignment="1">
      <alignment horizontal="left" vertical="center"/>
    </xf>
    <xf numFmtId="0" fontId="0" fillId="2" borderId="0" xfId="0" applyFill="1" applyAlignment="1">
      <alignment horizontal="left"/>
    </xf>
    <xf numFmtId="0" fontId="7" fillId="2" borderId="0" xfId="0" applyFont="1" applyFill="1" applyAlignment="1"/>
    <xf numFmtId="0" fontId="9" fillId="2" borderId="0" xfId="0" applyFont="1" applyFill="1"/>
    <xf numFmtId="0" fontId="21" fillId="2" borderId="0" xfId="1" applyFont="1" applyFill="1"/>
    <xf numFmtId="0" fontId="0" fillId="0" borderId="0" xfId="0" applyAlignment="1">
      <alignment horizontal="center"/>
    </xf>
    <xf numFmtId="49" fontId="22" fillId="2" borderId="0" xfId="0" applyNumberFormat="1" applyFont="1" applyFill="1" applyAlignment="1">
      <alignment vertical="top"/>
    </xf>
    <xf numFmtId="49" fontId="12" fillId="2" borderId="0" xfId="0" applyNumberFormat="1" applyFont="1" applyFill="1" applyAlignment="1">
      <alignment vertical="top"/>
    </xf>
    <xf numFmtId="49" fontId="15" fillId="2" borderId="0" xfId="0" applyNumberFormat="1" applyFont="1" applyFill="1" applyAlignment="1">
      <alignment horizontal="left"/>
    </xf>
    <xf numFmtId="0" fontId="23" fillId="2" borderId="0" xfId="0" applyFont="1" applyFill="1" applyAlignment="1">
      <alignment horizontal="left"/>
    </xf>
    <xf numFmtId="49" fontId="14" fillId="2" borderId="0" xfId="0" applyNumberFormat="1" applyFont="1" applyFill="1" applyAlignment="1">
      <alignment horizontal="left"/>
    </xf>
    <xf numFmtId="49" fontId="15" fillId="2" borderId="6" xfId="0" applyNumberFormat="1" applyFont="1" applyFill="1" applyBorder="1" applyAlignment="1">
      <alignment vertical="center"/>
    </xf>
    <xf numFmtId="49" fontId="22" fillId="2" borderId="6" xfId="0" applyNumberFormat="1" applyFont="1" applyFill="1" applyBorder="1" applyAlignment="1">
      <alignment horizontal="right" vertical="center"/>
    </xf>
    <xf numFmtId="49" fontId="24" fillId="2" borderId="0" xfId="0" applyNumberFormat="1" applyFont="1" applyFill="1" applyAlignment="1">
      <alignment horizontal="left" vertical="center"/>
    </xf>
    <xf numFmtId="0" fontId="24" fillId="2" borderId="0" xfId="0" applyFont="1" applyFill="1" applyAlignment="1">
      <alignment vertical="center"/>
    </xf>
    <xf numFmtId="49" fontId="24" fillId="2" borderId="0" xfId="0" applyNumberFormat="1" applyFont="1" applyFill="1" applyAlignment="1">
      <alignment vertical="center"/>
    </xf>
    <xf numFmtId="49" fontId="25" fillId="2" borderId="0" xfId="0" applyNumberFormat="1" applyFont="1" applyFill="1" applyAlignment="1">
      <alignment horizontal="right" vertical="center"/>
    </xf>
    <xf numFmtId="0" fontId="9" fillId="2" borderId="0" xfId="0" applyFont="1" applyFill="1" applyAlignment="1">
      <alignment horizontal="center" vertical="center"/>
    </xf>
    <xf numFmtId="14" fontId="19" fillId="2" borderId="7" xfId="0" applyNumberFormat="1" applyFont="1" applyFill="1" applyBorder="1" applyAlignment="1">
      <alignment horizontal="left" vertical="center"/>
    </xf>
    <xf numFmtId="49" fontId="19" fillId="2" borderId="7" xfId="0" applyNumberFormat="1" applyFont="1" applyFill="1" applyBorder="1" applyAlignment="1">
      <alignment vertical="center"/>
    </xf>
    <xf numFmtId="0" fontId="20" fillId="2" borderId="0" xfId="0" applyFont="1" applyFill="1" applyAlignment="1">
      <alignment horizontal="center" vertical="center"/>
    </xf>
    <xf numFmtId="0" fontId="15" fillId="2" borderId="0" xfId="0" applyFont="1" applyFill="1" applyAlignment="1">
      <alignment horizontal="center" vertical="center"/>
    </xf>
    <xf numFmtId="49" fontId="19" fillId="2" borderId="0" xfId="0" applyNumberFormat="1" applyFont="1" applyFill="1" applyAlignment="1">
      <alignment vertical="center"/>
    </xf>
    <xf numFmtId="0" fontId="18" fillId="2" borderId="0" xfId="2" applyNumberFormat="1" applyFont="1" applyFill="1" applyAlignment="1" applyProtection="1">
      <alignment vertical="center"/>
      <protection locked="0"/>
    </xf>
    <xf numFmtId="0" fontId="19" fillId="2" borderId="0" xfId="0" applyFont="1" applyFill="1" applyAlignment="1">
      <alignment vertical="center"/>
    </xf>
    <xf numFmtId="49" fontId="19" fillId="2" borderId="0" xfId="0" applyNumberFormat="1" applyFont="1" applyFill="1" applyAlignment="1">
      <alignment horizontal="right" vertical="center"/>
    </xf>
    <xf numFmtId="0" fontId="9" fillId="2" borderId="4" xfId="0" applyFont="1" applyFill="1" applyBorder="1" applyAlignment="1">
      <alignment horizontal="left" vertical="center"/>
    </xf>
    <xf numFmtId="0" fontId="9" fillId="2" borderId="0" xfId="0" applyFont="1" applyFill="1" applyAlignment="1">
      <alignment horizontal="left" vertical="center"/>
    </xf>
    <xf numFmtId="0" fontId="20" fillId="2" borderId="4" xfId="0" applyFont="1" applyFill="1" applyBorder="1" applyAlignment="1">
      <alignment horizontal="left" vertical="center"/>
    </xf>
    <xf numFmtId="0" fontId="27" fillId="2" borderId="4" xfId="0" applyFont="1" applyFill="1" applyBorder="1" applyAlignment="1">
      <alignment horizontal="left" vertical="center"/>
    </xf>
    <xf numFmtId="0" fontId="28" fillId="0" borderId="0" xfId="0" applyFont="1" applyAlignment="1">
      <alignment vertical="center"/>
    </xf>
    <xf numFmtId="0" fontId="28" fillId="2" borderId="0" xfId="0" applyFont="1" applyFill="1" applyAlignment="1">
      <alignment horizontal="left" vertical="center"/>
    </xf>
    <xf numFmtId="0" fontId="29" fillId="2" borderId="0" xfId="0" applyFont="1" applyFill="1" applyAlignment="1">
      <alignment horizontal="left" vertical="center"/>
    </xf>
    <xf numFmtId="0" fontId="28" fillId="2" borderId="0" xfId="0" applyFont="1" applyFill="1" applyAlignment="1">
      <alignment horizontal="center" vertical="center"/>
    </xf>
    <xf numFmtId="0" fontId="15" fillId="2" borderId="4" xfId="0" applyFont="1" applyFill="1" applyBorder="1" applyAlignment="1">
      <alignment horizontal="left" vertical="center"/>
    </xf>
    <xf numFmtId="0" fontId="7" fillId="2" borderId="6" xfId="0" applyFont="1" applyFill="1" applyBorder="1" applyAlignment="1">
      <alignment horizontal="left" vertical="center"/>
    </xf>
    <xf numFmtId="0" fontId="9" fillId="2" borderId="8" xfId="0" applyFont="1" applyFill="1" applyBorder="1" applyAlignment="1">
      <alignment horizontal="left" vertical="center"/>
    </xf>
    <xf numFmtId="0" fontId="9" fillId="2" borderId="9" xfId="0" applyFont="1" applyFill="1" applyBorder="1" applyAlignment="1">
      <alignment horizontal="left" vertical="center"/>
    </xf>
    <xf numFmtId="0" fontId="9" fillId="5" borderId="10" xfId="0" applyFont="1" applyFill="1" applyBorder="1" applyAlignment="1">
      <alignment vertical="center"/>
    </xf>
    <xf numFmtId="0" fontId="15" fillId="4" borderId="11" xfId="0" applyFont="1" applyFill="1" applyBorder="1" applyAlignment="1">
      <alignment horizontal="left" vertical="center"/>
    </xf>
    <xf numFmtId="0" fontId="15" fillId="4" borderId="12" xfId="0" applyFont="1" applyFill="1" applyBorder="1" applyAlignment="1">
      <alignment vertical="center"/>
    </xf>
    <xf numFmtId="0" fontId="9" fillId="5" borderId="13" xfId="0" applyFont="1" applyFill="1" applyBorder="1" applyAlignment="1">
      <alignment vertical="center"/>
    </xf>
    <xf numFmtId="0" fontId="15" fillId="4" borderId="14" xfId="0" applyFont="1" applyFill="1" applyBorder="1" applyAlignment="1">
      <alignment horizontal="left" vertical="center"/>
    </xf>
    <xf numFmtId="0" fontId="15" fillId="4" borderId="15" xfId="0" applyFont="1" applyFill="1" applyBorder="1" applyAlignment="1">
      <alignment vertical="center"/>
    </xf>
    <xf numFmtId="0" fontId="0" fillId="2" borderId="0" xfId="0" applyFill="1" applyAlignment="1">
      <alignment horizontal="center"/>
    </xf>
    <xf numFmtId="0" fontId="0" fillId="5" borderId="16" xfId="0" applyFill="1" applyBorder="1"/>
    <xf numFmtId="49" fontId="0" fillId="0" borderId="0" xfId="0" applyNumberFormat="1" applyAlignment="1">
      <alignment horizontal="left"/>
    </xf>
    <xf numFmtId="49" fontId="24" fillId="2" borderId="0" xfId="0" applyNumberFormat="1" applyFont="1" applyFill="1" applyAlignment="1">
      <alignment horizontal="right" vertical="center"/>
    </xf>
    <xf numFmtId="49" fontId="19" fillId="0" borderId="6" xfId="0" applyNumberFormat="1" applyFont="1" applyBorder="1" applyAlignment="1">
      <alignment horizontal="right" vertical="center"/>
    </xf>
    <xf numFmtId="49" fontId="9" fillId="6" borderId="17" xfId="0" applyNumberFormat="1" applyFont="1" applyFill="1" applyBorder="1" applyAlignment="1">
      <alignment vertical="center"/>
    </xf>
    <xf numFmtId="0" fontId="9" fillId="6" borderId="0" xfId="0" applyFont="1" applyFill="1" applyAlignment="1">
      <alignment vertical="center"/>
    </xf>
    <xf numFmtId="49" fontId="12" fillId="0" borderId="0" xfId="0" applyNumberFormat="1" applyFont="1" applyAlignment="1">
      <alignment vertical="top"/>
    </xf>
    <xf numFmtId="49" fontId="15" fillId="0" borderId="0" xfId="0" applyNumberFormat="1" applyFont="1" applyAlignment="1">
      <alignment horizontal="left"/>
    </xf>
    <xf numFmtId="49" fontId="14" fillId="0" borderId="0" xfId="0" applyNumberFormat="1" applyFont="1" applyAlignment="1">
      <alignment horizontal="left"/>
    </xf>
    <xf numFmtId="49" fontId="19" fillId="0" borderId="6" xfId="0" applyNumberFormat="1" applyFont="1" applyBorder="1" applyAlignment="1">
      <alignment vertical="center"/>
    </xf>
    <xf numFmtId="49" fontId="19" fillId="0" borderId="6" xfId="0" applyNumberFormat="1" applyFont="1" applyBorder="1" applyAlignment="1">
      <alignment horizontal="left" vertical="center"/>
    </xf>
    <xf numFmtId="49" fontId="0" fillId="0" borderId="6" xfId="0" applyNumberFormat="1" applyFont="1" applyBorder="1" applyAlignment="1">
      <alignment vertical="center"/>
    </xf>
    <xf numFmtId="165" fontId="0" fillId="0" borderId="0" xfId="0" applyNumberFormat="1" applyAlignment="1">
      <alignment horizontal="center"/>
    </xf>
    <xf numFmtId="49" fontId="20" fillId="0" borderId="0" xfId="0" applyNumberFormat="1" applyFont="1" applyAlignment="1">
      <alignment horizontal="left"/>
    </xf>
    <xf numFmtId="0" fontId="19" fillId="0" borderId="6" xfId="0" applyFont="1" applyBorder="1" applyAlignment="1">
      <alignment horizontal="right" vertical="center"/>
    </xf>
    <xf numFmtId="0" fontId="20" fillId="0" borderId="18" xfId="0" applyFont="1" applyBorder="1" applyAlignment="1">
      <alignment vertical="center"/>
    </xf>
    <xf numFmtId="0" fontId="20" fillId="0" borderId="18" xfId="0" applyFont="1" applyBorder="1" applyAlignment="1">
      <alignment horizontal="center" vertical="center"/>
    </xf>
    <xf numFmtId="0" fontId="20" fillId="0" borderId="12" xfId="0" applyFont="1" applyBorder="1" applyAlignment="1">
      <alignment horizontal="center" vertical="center"/>
    </xf>
    <xf numFmtId="0" fontId="20" fillId="0" borderId="0" xfId="0" applyFont="1"/>
    <xf numFmtId="49" fontId="20" fillId="0" borderId="0" xfId="0" applyNumberFormat="1" applyFont="1"/>
    <xf numFmtId="49" fontId="16" fillId="0" borderId="0" xfId="0" applyNumberFormat="1" applyFont="1" applyAlignment="1">
      <alignment horizontal="left"/>
    </xf>
    <xf numFmtId="49" fontId="17" fillId="2" borderId="19" xfId="0" applyNumberFormat="1" applyFont="1" applyFill="1" applyBorder="1" applyAlignment="1">
      <alignment horizontal="left" vertical="center"/>
    </xf>
    <xf numFmtId="49" fontId="17" fillId="2" borderId="20" xfId="0" applyNumberFormat="1" applyFont="1" applyFill="1" applyBorder="1" applyAlignment="1">
      <alignment horizontal="left" vertical="center"/>
    </xf>
    <xf numFmtId="49" fontId="9" fillId="2" borderId="21" xfId="0" applyNumberFormat="1" applyFont="1" applyFill="1" applyBorder="1" applyAlignment="1">
      <alignment horizontal="center" wrapText="1"/>
    </xf>
    <xf numFmtId="49" fontId="9" fillId="2" borderId="15" xfId="0" applyNumberFormat="1" applyFont="1" applyFill="1" applyBorder="1" applyAlignment="1">
      <alignment horizontal="center" wrapText="1"/>
    </xf>
    <xf numFmtId="49" fontId="9" fillId="5" borderId="21" xfId="0" applyNumberFormat="1" applyFont="1" applyFill="1" applyBorder="1" applyAlignment="1">
      <alignment horizontal="center" wrapText="1"/>
    </xf>
    <xf numFmtId="49" fontId="38" fillId="0" borderId="0" xfId="0" applyNumberFormat="1" applyFont="1" applyAlignment="1">
      <alignment horizontal="left"/>
    </xf>
    <xf numFmtId="49" fontId="17" fillId="2" borderId="20" xfId="0" applyNumberFormat="1" applyFont="1" applyFill="1" applyBorder="1" applyAlignment="1">
      <alignment horizontal="right" vertical="center"/>
    </xf>
    <xf numFmtId="49" fontId="10" fillId="2" borderId="20" xfId="0" applyNumberFormat="1" applyFont="1" applyFill="1" applyBorder="1" applyAlignment="1">
      <alignment horizontal="left" vertical="center"/>
    </xf>
    <xf numFmtId="0" fontId="24" fillId="2" borderId="0" xfId="0" applyNumberFormat="1" applyFont="1" applyFill="1" applyAlignment="1">
      <alignment horizontal="left" vertical="center"/>
    </xf>
    <xf numFmtId="49" fontId="17" fillId="6" borderId="4" xfId="0" applyNumberFormat="1" applyFont="1" applyFill="1" applyBorder="1" applyAlignment="1">
      <alignment horizontal="left" vertical="center"/>
    </xf>
    <xf numFmtId="49" fontId="17" fillId="0" borderId="0" xfId="0" applyNumberFormat="1" applyFont="1" applyAlignment="1">
      <alignment horizontal="right" vertical="center"/>
    </xf>
    <xf numFmtId="0" fontId="0" fillId="6" borderId="9" xfId="0" applyFill="1" applyBorder="1" applyAlignment="1">
      <alignment horizontal="center" vertical="center"/>
    </xf>
    <xf numFmtId="49" fontId="19" fillId="0" borderId="22" xfId="0" applyNumberFormat="1" applyFont="1" applyBorder="1" applyAlignment="1">
      <alignment horizontal="left" vertical="center"/>
    </xf>
    <xf numFmtId="0" fontId="20" fillId="0" borderId="12" xfId="0" applyNumberFormat="1" applyFont="1" applyBorder="1" applyAlignment="1">
      <alignment horizontal="center" vertical="center"/>
    </xf>
    <xf numFmtId="0" fontId="20" fillId="5" borderId="12" xfId="0" applyFont="1" applyFill="1" applyBorder="1" applyAlignment="1">
      <alignment horizontal="center" vertical="center"/>
    </xf>
    <xf numFmtId="0" fontId="42" fillId="0" borderId="0" xfId="0" applyFont="1"/>
    <xf numFmtId="0" fontId="16" fillId="0" borderId="0" xfId="0" applyFont="1"/>
    <xf numFmtId="0" fontId="5" fillId="0" borderId="0" xfId="0" applyFont="1" applyAlignment="1">
      <alignment vertical="top"/>
    </xf>
    <xf numFmtId="49" fontId="5" fillId="0" borderId="0" xfId="0" applyNumberFormat="1" applyFont="1" applyAlignment="1">
      <alignment vertical="top"/>
    </xf>
    <xf numFmtId="49" fontId="32" fillId="0" borderId="0" xfId="0" applyNumberFormat="1" applyFont="1" applyAlignment="1">
      <alignment vertical="top"/>
    </xf>
    <xf numFmtId="49" fontId="33" fillId="0" borderId="0" xfId="0" applyNumberFormat="1" applyFont="1"/>
    <xf numFmtId="49" fontId="16" fillId="0" borderId="0" xfId="0" applyNumberFormat="1" applyFont="1"/>
    <xf numFmtId="49" fontId="36" fillId="2" borderId="0" xfId="0" applyNumberFormat="1" applyFont="1" applyFill="1" applyAlignment="1">
      <alignment vertical="center"/>
    </xf>
    <xf numFmtId="49" fontId="18" fillId="0" borderId="6" xfId="0" applyNumberFormat="1" applyFont="1" applyBorder="1" applyAlignment="1">
      <alignment vertical="center"/>
    </xf>
    <xf numFmtId="49" fontId="43" fillId="0" borderId="6" xfId="0" applyNumberFormat="1" applyFont="1" applyBorder="1" applyAlignment="1">
      <alignment vertical="center"/>
    </xf>
    <xf numFmtId="49" fontId="18" fillId="0" borderId="6" xfId="2" applyNumberFormat="1" applyFont="1" applyBorder="1" applyAlignment="1" applyProtection="1">
      <alignment vertical="center"/>
      <protection locked="0"/>
    </xf>
    <xf numFmtId="0" fontId="19" fillId="0" borderId="6" xfId="0" applyFont="1" applyBorder="1" applyAlignment="1">
      <alignment horizontal="left" vertical="center"/>
    </xf>
    <xf numFmtId="49" fontId="9" fillId="2" borderId="0" xfId="0" applyNumberFormat="1" applyFont="1" applyFill="1" applyAlignment="1">
      <alignment horizontal="right" vertical="center"/>
    </xf>
    <xf numFmtId="49" fontId="9" fillId="2" borderId="0" xfId="0" applyNumberFormat="1" applyFont="1" applyFill="1" applyAlignment="1">
      <alignment horizontal="center" vertical="center"/>
    </xf>
    <xf numFmtId="49" fontId="9" fillId="2" borderId="0" xfId="0" applyNumberFormat="1" applyFont="1" applyFill="1" applyAlignment="1">
      <alignment horizontal="left" vertical="center"/>
    </xf>
    <xf numFmtId="49" fontId="42" fillId="2" borderId="0" xfId="0" applyNumberFormat="1" applyFont="1" applyFill="1" applyAlignment="1">
      <alignment horizontal="center" vertical="center"/>
    </xf>
    <xf numFmtId="49" fontId="42" fillId="2" borderId="0" xfId="0" applyNumberFormat="1" applyFont="1" applyFill="1" applyAlignment="1">
      <alignment vertical="center"/>
    </xf>
    <xf numFmtId="49" fontId="44" fillId="2" borderId="0" xfId="0" applyNumberFormat="1" applyFont="1" applyFill="1" applyAlignment="1">
      <alignment horizontal="center" vertical="center"/>
    </xf>
    <xf numFmtId="0" fontId="46" fillId="7" borderId="7" xfId="0" applyFont="1" applyFill="1" applyBorder="1" applyAlignment="1">
      <alignment horizontal="center" vertical="center"/>
    </xf>
    <xf numFmtId="0" fontId="44" fillId="0" borderId="7" xfId="0" applyFont="1" applyBorder="1" applyAlignment="1">
      <alignment vertical="center"/>
    </xf>
    <xf numFmtId="0" fontId="47" fillId="0" borderId="0" xfId="0" applyFont="1" applyAlignment="1">
      <alignment vertical="center"/>
    </xf>
    <xf numFmtId="0" fontId="47" fillId="0" borderId="7" xfId="0" applyFont="1" applyBorder="1" applyAlignment="1">
      <alignment horizontal="center" vertical="center"/>
    </xf>
    <xf numFmtId="0" fontId="48" fillId="0" borderId="0" xfId="0" applyFont="1" applyAlignment="1">
      <alignment vertical="center"/>
    </xf>
    <xf numFmtId="0" fontId="48" fillId="6" borderId="0" xfId="0" applyFont="1" applyFill="1" applyAlignment="1">
      <alignment vertical="center"/>
    </xf>
    <xf numFmtId="0" fontId="49" fillId="6" borderId="0" xfId="0" applyFont="1" applyFill="1" applyAlignment="1">
      <alignment vertical="center"/>
    </xf>
    <xf numFmtId="49" fontId="48" fillId="6" borderId="0" xfId="0" applyNumberFormat="1" applyFont="1" applyFill="1" applyAlignment="1">
      <alignment vertical="center"/>
    </xf>
    <xf numFmtId="49" fontId="49" fillId="6" borderId="0" xfId="0" applyNumberFormat="1" applyFont="1" applyFill="1" applyAlignment="1">
      <alignment vertical="center"/>
    </xf>
    <xf numFmtId="0" fontId="20" fillId="6" borderId="0" xfId="0" applyFont="1" applyFill="1" applyAlignment="1">
      <alignment vertical="center"/>
    </xf>
    <xf numFmtId="0" fontId="20" fillId="0" borderId="10" xfId="0" applyFont="1" applyBorder="1" applyAlignment="1">
      <alignment vertical="center"/>
    </xf>
    <xf numFmtId="49" fontId="48" fillId="2" borderId="0" xfId="0" applyNumberFormat="1" applyFont="1" applyFill="1" applyAlignment="1">
      <alignment horizontal="center" vertical="center"/>
    </xf>
    <xf numFmtId="0" fontId="48" fillId="0" borderId="0" xfId="0" applyFont="1" applyAlignment="1">
      <alignment horizontal="center" vertical="center"/>
    </xf>
    <xf numFmtId="0" fontId="50" fillId="0" borderId="0" xfId="0" applyFont="1" applyAlignment="1">
      <alignment vertical="center"/>
    </xf>
    <xf numFmtId="0" fontId="51" fillId="0" borderId="0" xfId="0" applyFont="1" applyAlignment="1">
      <alignment vertical="center"/>
    </xf>
    <xf numFmtId="0" fontId="42" fillId="0" borderId="0" xfId="0" applyFont="1" applyAlignment="1">
      <alignment horizontal="right" vertical="center"/>
    </xf>
    <xf numFmtId="0" fontId="52" fillId="8" borderId="23" xfId="0" applyFont="1" applyFill="1" applyBorder="1" applyAlignment="1">
      <alignment horizontal="right" vertical="center"/>
    </xf>
    <xf numFmtId="0" fontId="47" fillId="0" borderId="7" xfId="0" applyFont="1" applyBorder="1" applyAlignment="1">
      <alignment vertical="center"/>
    </xf>
    <xf numFmtId="0" fontId="20" fillId="0" borderId="13" xfId="0" applyFont="1" applyBorder="1" applyAlignment="1">
      <alignment vertical="center"/>
    </xf>
    <xf numFmtId="0" fontId="48" fillId="0" borderId="7" xfId="0" applyFont="1" applyBorder="1" applyAlignment="1">
      <alignment vertical="center"/>
    </xf>
    <xf numFmtId="0" fontId="47" fillId="0" borderId="18" xfId="0" applyFont="1" applyBorder="1" applyAlignment="1">
      <alignment horizontal="center" vertical="center"/>
    </xf>
    <xf numFmtId="0" fontId="47" fillId="0" borderId="17" xfId="0" applyFont="1" applyBorder="1" applyAlignment="1">
      <alignment horizontal="left" vertical="center"/>
    </xf>
    <xf numFmtId="0" fontId="46" fillId="0" borderId="0" xfId="0" applyFont="1" applyAlignment="1">
      <alignment horizontal="center" vertical="center"/>
    </xf>
    <xf numFmtId="0" fontId="47" fillId="0" borderId="0" xfId="0" applyFont="1" applyAlignment="1">
      <alignment horizontal="center" vertical="center"/>
    </xf>
    <xf numFmtId="0" fontId="52" fillId="8" borderId="17" xfId="0" applyFont="1" applyFill="1" applyBorder="1" applyAlignment="1">
      <alignment horizontal="right" vertical="center"/>
    </xf>
    <xf numFmtId="49" fontId="47" fillId="0" borderId="7" xfId="0" applyNumberFormat="1" applyFont="1" applyBorder="1" applyAlignment="1">
      <alignment vertical="center"/>
    </xf>
    <xf numFmtId="49" fontId="47" fillId="0" borderId="0" xfId="0" applyNumberFormat="1" applyFont="1" applyAlignment="1">
      <alignment vertical="center"/>
    </xf>
    <xf numFmtId="0" fontId="47" fillId="0" borderId="17" xfId="0" applyFont="1" applyBorder="1" applyAlignment="1">
      <alignment vertical="center"/>
    </xf>
    <xf numFmtId="49" fontId="47" fillId="0" borderId="17" xfId="0" applyNumberFormat="1" applyFont="1" applyBorder="1" applyAlignment="1">
      <alignment vertical="center"/>
    </xf>
    <xf numFmtId="0" fontId="47" fillId="0" borderId="18" xfId="0" applyFont="1" applyBorder="1" applyAlignment="1">
      <alignment vertical="center"/>
    </xf>
    <xf numFmtId="0" fontId="53" fillId="0" borderId="18" xfId="0" applyFont="1" applyBorder="1" applyAlignment="1">
      <alignment horizontal="center" vertical="center"/>
    </xf>
    <xf numFmtId="0" fontId="54" fillId="0" borderId="0" xfId="0" applyFont="1" applyAlignment="1">
      <alignment vertical="center"/>
    </xf>
    <xf numFmtId="0" fontId="53" fillId="0" borderId="7" xfId="0" applyFont="1" applyBorder="1" applyAlignment="1">
      <alignment horizontal="center" vertical="center"/>
    </xf>
    <xf numFmtId="0" fontId="20" fillId="0" borderId="16" xfId="0" applyFont="1" applyBorder="1" applyAlignment="1">
      <alignment vertical="center"/>
    </xf>
    <xf numFmtId="49" fontId="47" fillId="0" borderId="18" xfId="0" applyNumberFormat="1" applyFont="1" applyBorder="1" applyAlignment="1">
      <alignment vertical="center"/>
    </xf>
    <xf numFmtId="0" fontId="55" fillId="0" borderId="0" xfId="0" applyFont="1" applyAlignment="1">
      <alignment vertical="center"/>
    </xf>
    <xf numFmtId="49" fontId="56" fillId="2" borderId="0" xfId="0" applyNumberFormat="1" applyFont="1" applyFill="1" applyAlignment="1">
      <alignment horizontal="center" vertical="center"/>
    </xf>
    <xf numFmtId="49" fontId="48" fillId="0" borderId="0" xfId="0" applyNumberFormat="1" applyFont="1" applyAlignment="1">
      <alignment horizontal="center" vertical="center"/>
    </xf>
    <xf numFmtId="49" fontId="44" fillId="0" borderId="0" xfId="0" applyNumberFormat="1" applyFont="1" applyAlignment="1">
      <alignment horizontal="center" vertical="center"/>
    </xf>
    <xf numFmtId="49" fontId="48" fillId="0" borderId="0" xfId="0" applyNumberFormat="1" applyFont="1" applyAlignment="1">
      <alignment vertical="center"/>
    </xf>
    <xf numFmtId="0" fontId="9" fillId="0" borderId="0" xfId="0" applyFont="1" applyAlignment="1">
      <alignment horizontal="right" vertical="center"/>
    </xf>
    <xf numFmtId="0" fontId="48" fillId="0" borderId="0" xfId="0" applyFont="1" applyAlignment="1">
      <alignment horizontal="left" vertical="center"/>
    </xf>
    <xf numFmtId="49" fontId="35" fillId="6" borderId="0" xfId="0" applyNumberFormat="1" applyFont="1" applyFill="1" applyAlignment="1">
      <alignment horizontal="center" vertical="center"/>
    </xf>
    <xf numFmtId="49" fontId="57" fillId="0" borderId="0" xfId="0" applyNumberFormat="1" applyFont="1" applyAlignment="1">
      <alignment vertical="center"/>
    </xf>
    <xf numFmtId="49" fontId="58" fillId="0" borderId="0" xfId="0" applyNumberFormat="1" applyFont="1" applyAlignment="1">
      <alignment horizontal="center" vertical="center"/>
    </xf>
    <xf numFmtId="49" fontId="57" fillId="6" borderId="0" xfId="0" applyNumberFormat="1" applyFont="1" applyFill="1" applyAlignment="1">
      <alignment vertical="center"/>
    </xf>
    <xf numFmtId="49" fontId="58" fillId="6" borderId="0" xfId="0" applyNumberFormat="1" applyFont="1" applyFill="1" applyAlignment="1">
      <alignment vertical="center"/>
    </xf>
    <xf numFmtId="0" fontId="0" fillId="6" borderId="0" xfId="0" applyFill="1" applyAlignment="1">
      <alignment vertical="center"/>
    </xf>
    <xf numFmtId="0" fontId="30" fillId="2" borderId="24" xfId="0" applyFont="1" applyFill="1" applyBorder="1" applyAlignment="1">
      <alignment vertical="center"/>
    </xf>
    <xf numFmtId="0" fontId="30" fillId="2" borderId="25" xfId="0" applyFont="1" applyFill="1" applyBorder="1" applyAlignment="1">
      <alignment vertical="center"/>
    </xf>
    <xf numFmtId="49" fontId="59" fillId="2" borderId="25" xfId="0" applyNumberFormat="1" applyFont="1" applyFill="1" applyBorder="1" applyAlignment="1">
      <alignment horizontal="center" vertical="center"/>
    </xf>
    <xf numFmtId="49" fontId="59" fillId="2" borderId="25" xfId="0" applyNumberFormat="1" applyFont="1" applyFill="1" applyBorder="1" applyAlignment="1">
      <alignment vertical="center"/>
    </xf>
    <xf numFmtId="49" fontId="59" fillId="2" borderId="25" xfId="0" applyNumberFormat="1" applyFont="1" applyFill="1" applyBorder="1" applyAlignment="1">
      <alignment horizontal="centerContinuous" vertical="center"/>
    </xf>
    <xf numFmtId="49" fontId="59" fillId="2" borderId="27" xfId="0" applyNumberFormat="1" applyFont="1" applyFill="1" applyBorder="1" applyAlignment="1">
      <alignment horizontal="centerContinuous" vertical="center"/>
    </xf>
    <xf numFmtId="49" fontId="60" fillId="2" borderId="25" xfId="0" applyNumberFormat="1" applyFont="1" applyFill="1" applyBorder="1" applyAlignment="1">
      <alignment vertical="center"/>
    </xf>
    <xf numFmtId="49" fontId="60" fillId="2" borderId="27" xfId="0" applyNumberFormat="1" applyFont="1" applyFill="1" applyBorder="1" applyAlignment="1">
      <alignment vertical="center"/>
    </xf>
    <xf numFmtId="49" fontId="30" fillId="2" borderId="25" xfId="0" applyNumberFormat="1" applyFont="1" applyFill="1" applyBorder="1" applyAlignment="1">
      <alignment horizontal="left" vertical="center"/>
    </xf>
    <xf numFmtId="49" fontId="30" fillId="0" borderId="25" xfId="0" applyNumberFormat="1" applyFont="1" applyBorder="1" applyAlignment="1">
      <alignment horizontal="left" vertical="center"/>
    </xf>
    <xf numFmtId="49" fontId="60" fillId="6" borderId="27" xfId="0" applyNumberFormat="1" applyFont="1" applyFill="1" applyBorder="1" applyAlignment="1">
      <alignment vertical="center"/>
    </xf>
    <xf numFmtId="49" fontId="9" fillId="0" borderId="0" xfId="0" applyNumberFormat="1" applyFont="1" applyAlignment="1">
      <alignment vertical="center"/>
    </xf>
    <xf numFmtId="49" fontId="9" fillId="0" borderId="0" xfId="0" applyNumberFormat="1" applyFont="1" applyAlignment="1">
      <alignment horizontal="center" vertical="center"/>
    </xf>
    <xf numFmtId="49" fontId="9" fillId="6" borderId="0" xfId="0" applyNumberFormat="1" applyFont="1" applyFill="1" applyAlignment="1">
      <alignment horizontal="center" vertical="center"/>
    </xf>
    <xf numFmtId="49" fontId="37" fillId="0" borderId="0" xfId="0" applyNumberFormat="1" applyFont="1" applyAlignment="1">
      <alignment horizontal="center" vertical="center"/>
    </xf>
    <xf numFmtId="49" fontId="42" fillId="0" borderId="0" xfId="0" applyNumberFormat="1" applyFont="1" applyAlignment="1">
      <alignment vertical="center"/>
    </xf>
    <xf numFmtId="49" fontId="42" fillId="0" borderId="17" xfId="0" applyNumberFormat="1" applyFont="1" applyBorder="1" applyAlignment="1">
      <alignment vertical="center"/>
    </xf>
    <xf numFmtId="49" fontId="30" fillId="2" borderId="29" xfId="0" applyNumberFormat="1" applyFont="1" applyFill="1" applyBorder="1" applyAlignment="1">
      <alignment vertical="center"/>
    </xf>
    <xf numFmtId="49" fontId="30" fillId="2" borderId="30" xfId="0" applyNumberFormat="1" applyFont="1" applyFill="1" applyBorder="1" applyAlignment="1">
      <alignment vertical="center"/>
    </xf>
    <xf numFmtId="49" fontId="42" fillId="2" borderId="17" xfId="0" applyNumberFormat="1" applyFont="1" applyFill="1" applyBorder="1" applyAlignment="1">
      <alignment vertical="center"/>
    </xf>
    <xf numFmtId="0" fontId="9" fillId="0" borderId="7" xfId="0" applyFont="1" applyBorder="1" applyAlignment="1">
      <alignment vertical="center"/>
    </xf>
    <xf numFmtId="49" fontId="42" fillId="0" borderId="7" xfId="0" applyNumberFormat="1" applyFont="1" applyBorder="1" applyAlignment="1">
      <alignment vertical="center"/>
    </xf>
    <xf numFmtId="49" fontId="9" fillId="0" borderId="7" xfId="0" applyNumberFormat="1" applyFont="1" applyBorder="1" applyAlignment="1">
      <alignment vertical="center"/>
    </xf>
    <xf numFmtId="49" fontId="42" fillId="0" borderId="18" xfId="0" applyNumberFormat="1" applyFont="1" applyBorder="1" applyAlignment="1">
      <alignment vertical="center"/>
    </xf>
    <xf numFmtId="49" fontId="9" fillId="0" borderId="31" xfId="0" applyNumberFormat="1" applyFont="1" applyBorder="1" applyAlignment="1">
      <alignment vertical="center"/>
    </xf>
    <xf numFmtId="49" fontId="9" fillId="0" borderId="18" xfId="0" applyNumberFormat="1" applyFont="1" applyBorder="1" applyAlignment="1">
      <alignment horizontal="right" vertical="center"/>
    </xf>
    <xf numFmtId="0" fontId="9" fillId="2" borderId="28" xfId="0" applyFont="1" applyFill="1" applyBorder="1" applyAlignment="1">
      <alignment vertical="center"/>
    </xf>
    <xf numFmtId="49" fontId="9" fillId="2" borderId="17" xfId="0" applyNumberFormat="1" applyFont="1" applyFill="1" applyBorder="1" applyAlignment="1">
      <alignment horizontal="right" vertical="center"/>
    </xf>
    <xf numFmtId="49" fontId="9" fillId="0" borderId="7" xfId="0" applyNumberFormat="1" applyFont="1" applyBorder="1" applyAlignment="1">
      <alignment horizontal="center" vertical="center"/>
    </xf>
    <xf numFmtId="0" fontId="9" fillId="6" borderId="7" xfId="0" applyFont="1" applyFill="1" applyBorder="1" applyAlignment="1">
      <alignment vertical="center"/>
    </xf>
    <xf numFmtId="49" fontId="9" fillId="6" borderId="7" xfId="0" applyNumberFormat="1" applyFont="1" applyFill="1" applyBorder="1" applyAlignment="1">
      <alignment horizontal="center" vertical="center"/>
    </xf>
    <xf numFmtId="49" fontId="9" fillId="6" borderId="18" xfId="0" applyNumberFormat="1" applyFont="1" applyFill="1" applyBorder="1" applyAlignment="1">
      <alignment vertical="center"/>
    </xf>
    <xf numFmtId="49" fontId="37" fillId="0" borderId="7" xfId="0" applyNumberFormat="1" applyFont="1" applyBorder="1" applyAlignment="1">
      <alignment horizontal="center" vertical="center"/>
    </xf>
    <xf numFmtId="0" fontId="52" fillId="8" borderId="18" xfId="0" applyFont="1" applyFill="1" applyBorder="1" applyAlignment="1">
      <alignment horizontal="right" vertical="center"/>
    </xf>
    <xf numFmtId="0" fontId="49" fillId="6" borderId="17" xfId="0" applyFont="1" applyFill="1" applyBorder="1" applyAlignment="1">
      <alignment vertical="center"/>
    </xf>
    <xf numFmtId="0" fontId="61" fillId="6" borderId="0" xfId="0" applyFont="1" applyFill="1" applyAlignment="1">
      <alignment horizontal="right" vertical="center"/>
    </xf>
    <xf numFmtId="0" fontId="62" fillId="0" borderId="0" xfId="0" applyFont="1" applyAlignment="1">
      <alignment vertical="center"/>
    </xf>
    <xf numFmtId="0" fontId="47" fillId="0" borderId="18" xfId="0" applyFont="1" applyBorder="1" applyAlignment="1">
      <alignment horizontal="right" vertical="center"/>
    </xf>
    <xf numFmtId="0" fontId="52" fillId="8" borderId="0" xfId="0" applyFont="1" applyFill="1" applyAlignment="1">
      <alignment horizontal="right" vertical="center"/>
    </xf>
    <xf numFmtId="49" fontId="47" fillId="0" borderId="7" xfId="0" applyNumberFormat="1" applyFont="1" applyBorder="1" applyAlignment="1">
      <alignment horizontal="left" vertical="center"/>
    </xf>
    <xf numFmtId="49" fontId="45" fillId="2" borderId="0" xfId="0" applyNumberFormat="1" applyFont="1" applyFill="1" applyAlignment="1">
      <alignment horizontal="center" vertical="center"/>
    </xf>
    <xf numFmtId="0" fontId="52" fillId="8" borderId="27" xfId="0" applyFont="1" applyFill="1" applyBorder="1" applyAlignment="1">
      <alignment horizontal="right" vertical="center"/>
    </xf>
    <xf numFmtId="49" fontId="47" fillId="0" borderId="18" xfId="0" applyNumberFormat="1" applyFont="1" applyBorder="1" applyAlignment="1">
      <alignment horizontal="left" vertical="center"/>
    </xf>
    <xf numFmtId="49" fontId="47" fillId="0" borderId="0" xfId="0" applyNumberFormat="1" applyFont="1" applyAlignment="1">
      <alignment horizontal="left" vertical="center"/>
    </xf>
    <xf numFmtId="49" fontId="47" fillId="0" borderId="17" xfId="0" applyNumberFormat="1" applyFont="1" applyBorder="1" applyAlignment="1">
      <alignment horizontal="left" vertical="center"/>
    </xf>
    <xf numFmtId="49" fontId="63" fillId="0" borderId="18" xfId="0" applyNumberFormat="1" applyFont="1" applyBorder="1" applyAlignment="1">
      <alignment horizontal="right" vertical="center"/>
    </xf>
    <xf numFmtId="49" fontId="63" fillId="0" borderId="0" xfId="0" applyNumberFormat="1" applyFont="1" applyAlignment="1">
      <alignment horizontal="right" vertical="center"/>
    </xf>
    <xf numFmtId="0" fontId="34" fillId="6" borderId="0" xfId="0" applyFont="1" applyFill="1" applyAlignment="1">
      <alignment horizontal="right" vertical="center"/>
    </xf>
    <xf numFmtId="49" fontId="9" fillId="9" borderId="0" xfId="0" applyNumberFormat="1" applyFont="1" applyFill="1" applyAlignment="1">
      <alignment horizontal="center" vertical="center"/>
    </xf>
    <xf numFmtId="49" fontId="47" fillId="9" borderId="0" xfId="0" applyNumberFormat="1" applyFont="1" applyFill="1" applyAlignment="1">
      <alignment vertical="center"/>
    </xf>
    <xf numFmtId="0" fontId="47" fillId="9" borderId="7" xfId="0" applyFont="1" applyFill="1" applyBorder="1" applyAlignment="1">
      <alignment vertical="center"/>
    </xf>
    <xf numFmtId="49" fontId="47" fillId="9" borderId="7" xfId="0" applyNumberFormat="1" applyFont="1" applyFill="1" applyBorder="1" applyAlignment="1">
      <alignment vertical="center"/>
    </xf>
    <xf numFmtId="0" fontId="48" fillId="6" borderId="0" xfId="0" applyFont="1" applyFill="1" applyAlignment="1">
      <alignment horizontal="right" vertical="center"/>
    </xf>
    <xf numFmtId="0" fontId="42" fillId="9" borderId="0" xfId="0" applyFont="1" applyFill="1" applyAlignment="1">
      <alignment horizontal="right" vertical="center"/>
    </xf>
    <xf numFmtId="0" fontId="52" fillId="10" borderId="23" xfId="0" applyFont="1" applyFill="1" applyBorder="1" applyAlignment="1">
      <alignment horizontal="right" vertical="center"/>
    </xf>
    <xf numFmtId="49" fontId="47" fillId="9" borderId="18" xfId="0" applyNumberFormat="1" applyFont="1" applyFill="1" applyBorder="1" applyAlignment="1">
      <alignment vertical="center"/>
    </xf>
    <xf numFmtId="49" fontId="56" fillId="0" borderId="0" xfId="0" applyNumberFormat="1" applyFont="1" applyAlignment="1">
      <alignment horizontal="center" vertical="center"/>
    </xf>
    <xf numFmtId="49" fontId="48" fillId="0" borderId="7" xfId="0" applyNumberFormat="1" applyFont="1" applyBorder="1" applyAlignment="1">
      <alignment horizontal="center" vertical="center"/>
    </xf>
    <xf numFmtId="1" fontId="48" fillId="0" borderId="7" xfId="0" applyNumberFormat="1" applyFont="1" applyBorder="1" applyAlignment="1">
      <alignment horizontal="center" vertical="center"/>
    </xf>
    <xf numFmtId="49" fontId="54" fillId="0" borderId="7" xfId="0" applyNumberFormat="1" applyFont="1" applyBorder="1" applyAlignment="1">
      <alignment vertical="center"/>
    </xf>
    <xf numFmtId="49" fontId="55" fillId="0" borderId="7" xfId="0" applyNumberFormat="1" applyFont="1" applyBorder="1" applyAlignment="1">
      <alignment vertical="center"/>
    </xf>
    <xf numFmtId="49" fontId="63" fillId="0" borderId="7" xfId="0" applyNumberFormat="1" applyFont="1" applyBorder="1" applyAlignment="1">
      <alignment horizontal="right" vertical="center"/>
    </xf>
    <xf numFmtId="49" fontId="59" fillId="2" borderId="7" xfId="0" applyNumberFormat="1" applyFont="1" applyFill="1" applyBorder="1" applyAlignment="1">
      <alignment horizontal="center" vertical="center"/>
    </xf>
    <xf numFmtId="49" fontId="59" fillId="2" borderId="26" xfId="0" applyNumberFormat="1" applyFont="1" applyFill="1" applyBorder="1" applyAlignment="1">
      <alignment horizontal="centerContinuous" vertical="center"/>
    </xf>
    <xf numFmtId="0" fontId="9" fillId="6" borderId="17" xfId="0" applyFont="1" applyFill="1" applyBorder="1" applyAlignment="1">
      <alignment vertical="center"/>
    </xf>
    <xf numFmtId="0" fontId="9" fillId="6" borderId="18" xfId="0" applyFont="1" applyFill="1" applyBorder="1" applyAlignment="1">
      <alignment vertical="center"/>
    </xf>
    <xf numFmtId="49" fontId="9" fillId="5" borderId="6" xfId="0" applyNumberFormat="1" applyFont="1" applyFill="1" applyBorder="1" applyAlignment="1">
      <alignment horizontal="center" wrapText="1"/>
    </xf>
    <xf numFmtId="49" fontId="9" fillId="2" borderId="7" xfId="0" applyNumberFormat="1" applyFont="1" applyFill="1" applyBorder="1" applyAlignment="1">
      <alignment vertical="center"/>
    </xf>
    <xf numFmtId="0" fontId="30" fillId="2" borderId="28" xfId="0" applyFont="1" applyFill="1" applyBorder="1" applyAlignment="1">
      <alignment vertical="center"/>
    </xf>
    <xf numFmtId="49" fontId="9" fillId="2" borderId="28" xfId="0" applyNumberFormat="1" applyFont="1" applyFill="1" applyBorder="1" applyAlignment="1">
      <alignment vertical="center"/>
    </xf>
    <xf numFmtId="49" fontId="9" fillId="2" borderId="31" xfId="0" applyNumberFormat="1" applyFont="1" applyFill="1" applyBorder="1" applyAlignment="1">
      <alignment vertical="center"/>
    </xf>
    <xf numFmtId="0" fontId="65" fillId="2" borderId="0" xfId="0" applyFont="1" applyFill="1" applyAlignment="1">
      <alignment vertical="center"/>
    </xf>
    <xf numFmtId="0" fontId="22" fillId="2" borderId="0" xfId="0" applyFont="1" applyFill="1" applyAlignment="1">
      <alignment horizontal="center" vertical="center" wrapText="1"/>
    </xf>
    <xf numFmtId="0" fontId="18" fillId="2" borderId="0" xfId="0" applyFont="1" applyFill="1" applyBorder="1" applyAlignment="1">
      <alignment vertical="center"/>
    </xf>
    <xf numFmtId="0" fontId="9" fillId="2" borderId="0" xfId="0" applyFont="1" applyFill="1" applyAlignment="1">
      <alignment horizontal="center"/>
    </xf>
    <xf numFmtId="0" fontId="27" fillId="2" borderId="33" xfId="0" applyFont="1" applyFill="1" applyBorder="1" applyAlignment="1">
      <alignment horizontal="left" vertical="center"/>
    </xf>
    <xf numFmtId="0" fontId="28" fillId="2" borderId="34" xfId="0" applyFont="1" applyFill="1" applyBorder="1" applyAlignment="1">
      <alignment horizontal="left" vertical="center"/>
    </xf>
    <xf numFmtId="49" fontId="66" fillId="0" borderId="0" xfId="0" applyNumberFormat="1" applyFont="1" applyAlignment="1">
      <alignment vertical="top"/>
    </xf>
    <xf numFmtId="0" fontId="9" fillId="2" borderId="17" xfId="0" applyFont="1" applyFill="1" applyBorder="1" applyAlignment="1">
      <alignment horizontal="right" vertical="center"/>
    </xf>
    <xf numFmtId="0" fontId="9" fillId="2" borderId="18" xfId="0" applyFont="1" applyFill="1" applyBorder="1" applyAlignment="1">
      <alignment horizontal="right" vertical="center"/>
    </xf>
    <xf numFmtId="49" fontId="9" fillId="2" borderId="29" xfId="0" applyNumberFormat="1" applyFont="1" applyFill="1" applyBorder="1" applyAlignment="1">
      <alignment vertical="center"/>
    </xf>
    <xf numFmtId="49" fontId="9" fillId="2" borderId="30" xfId="0" applyNumberFormat="1" applyFont="1" applyFill="1" applyBorder="1" applyAlignment="1">
      <alignment vertical="center"/>
    </xf>
    <xf numFmtId="49" fontId="9" fillId="2" borderId="23" xfId="0" applyNumberFormat="1" applyFont="1" applyFill="1" applyBorder="1" applyAlignment="1">
      <alignment horizontal="right" vertical="center"/>
    </xf>
    <xf numFmtId="0" fontId="30" fillId="2" borderId="0" xfId="0" applyFont="1" applyFill="1" applyBorder="1" applyAlignment="1">
      <alignment vertical="center"/>
    </xf>
    <xf numFmtId="49" fontId="66" fillId="0" borderId="0" xfId="0" applyNumberFormat="1" applyFont="1" applyAlignment="1">
      <alignment horizontal="center"/>
    </xf>
    <xf numFmtId="0" fontId="20" fillId="0" borderId="35" xfId="0" applyFont="1" applyBorder="1" applyAlignment="1">
      <alignment horizontal="center" vertical="center"/>
    </xf>
    <xf numFmtId="49" fontId="9" fillId="2" borderId="0" xfId="0" applyNumberFormat="1" applyFont="1" applyFill="1" applyBorder="1" applyAlignment="1">
      <alignment vertical="center"/>
    </xf>
    <xf numFmtId="0" fontId="45" fillId="0" borderId="7" xfId="0" applyFont="1" applyBorder="1" applyAlignment="1">
      <alignment horizontal="center" vertical="center"/>
    </xf>
    <xf numFmtId="49" fontId="9" fillId="2" borderId="36" xfId="0" applyNumberFormat="1" applyFont="1" applyFill="1" applyBorder="1" applyAlignment="1">
      <alignment horizontal="center" wrapText="1"/>
    </xf>
    <xf numFmtId="0" fontId="20" fillId="0" borderId="12" xfId="0" applyFont="1" applyFill="1" applyBorder="1" applyAlignment="1">
      <alignment horizontal="center" vertical="center"/>
    </xf>
    <xf numFmtId="49" fontId="11" fillId="0" borderId="0" xfId="0" applyNumberFormat="1" applyFont="1" applyFill="1" applyAlignment="1">
      <alignment vertical="top"/>
    </xf>
    <xf numFmtId="0" fontId="31" fillId="5" borderId="18" xfId="0" applyFont="1" applyFill="1" applyBorder="1" applyAlignment="1">
      <alignment horizontal="center" vertical="center"/>
    </xf>
    <xf numFmtId="49" fontId="9" fillId="5" borderId="36" xfId="0" applyNumberFormat="1" applyFont="1" applyFill="1" applyBorder="1" applyAlignment="1">
      <alignment horizontal="center" wrapText="1"/>
    </xf>
    <xf numFmtId="1" fontId="31" fillId="5" borderId="11" xfId="0" applyNumberFormat="1" applyFont="1" applyFill="1" applyBorder="1" applyAlignment="1">
      <alignment horizontal="center" vertical="center"/>
    </xf>
    <xf numFmtId="49" fontId="9" fillId="5" borderId="37" xfId="0" applyNumberFormat="1" applyFont="1" applyFill="1" applyBorder="1" applyAlignment="1">
      <alignment horizontal="center" wrapText="1"/>
    </xf>
    <xf numFmtId="1" fontId="31" fillId="5" borderId="38" xfId="0" applyNumberFormat="1" applyFont="1" applyFill="1" applyBorder="1" applyAlignment="1">
      <alignment horizontal="center" vertical="center"/>
    </xf>
    <xf numFmtId="0" fontId="7" fillId="0" borderId="11" xfId="0" applyFont="1" applyBorder="1" applyAlignment="1">
      <alignment horizontal="center" vertical="center"/>
    </xf>
    <xf numFmtId="49" fontId="38" fillId="0" borderId="0" xfId="0" applyNumberFormat="1" applyFont="1" applyFill="1" applyAlignment="1">
      <alignment horizontal="left"/>
    </xf>
    <xf numFmtId="49" fontId="5" fillId="0" borderId="0" xfId="0" applyNumberFormat="1" applyFont="1" applyFill="1" applyAlignment="1">
      <alignment horizontal="left" vertical="top"/>
    </xf>
    <xf numFmtId="49" fontId="15" fillId="0" borderId="0" xfId="0" applyNumberFormat="1" applyFont="1" applyFill="1" applyAlignment="1">
      <alignment horizontal="left"/>
    </xf>
    <xf numFmtId="0" fontId="23" fillId="0" borderId="0" xfId="0" applyFont="1" applyFill="1" applyAlignment="1">
      <alignment horizontal="left"/>
    </xf>
    <xf numFmtId="49" fontId="8" fillId="0" borderId="0" xfId="0" applyNumberFormat="1" applyFont="1" applyFill="1" applyAlignment="1">
      <alignment horizontal="left"/>
    </xf>
    <xf numFmtId="14" fontId="18" fillId="0" borderId="6" xfId="0" applyNumberFormat="1" applyFont="1" applyBorder="1" applyAlignment="1">
      <alignment horizontal="left" vertical="center"/>
    </xf>
    <xf numFmtId="49" fontId="67" fillId="2" borderId="4" xfId="0" applyNumberFormat="1" applyFont="1" applyFill="1" applyBorder="1" applyAlignment="1">
      <alignment vertical="center"/>
    </xf>
    <xf numFmtId="49" fontId="67" fillId="2" borderId="0" xfId="0" applyNumberFormat="1" applyFont="1" applyFill="1" applyAlignment="1">
      <alignment vertical="center"/>
    </xf>
    <xf numFmtId="49" fontId="68" fillId="2" borderId="0" xfId="0" applyNumberFormat="1" applyFont="1" applyFill="1" applyAlignment="1">
      <alignment horizontal="left" vertical="center"/>
    </xf>
    <xf numFmtId="0" fontId="37" fillId="2" borderId="39" xfId="0" applyFont="1" applyFill="1" applyBorder="1" applyAlignment="1">
      <alignment horizontal="center" wrapText="1"/>
    </xf>
    <xf numFmtId="0" fontId="37" fillId="5" borderId="39" xfId="0" applyFont="1" applyFill="1" applyBorder="1" applyAlignment="1">
      <alignment horizontal="center" wrapText="1"/>
    </xf>
    <xf numFmtId="49" fontId="38" fillId="0" borderId="0" xfId="0" applyNumberFormat="1" applyFont="1" applyAlignment="1">
      <alignment horizontal="center"/>
    </xf>
    <xf numFmtId="0" fontId="0" fillId="2" borderId="32" xfId="0" applyFill="1" applyBorder="1" applyAlignment="1">
      <alignment horizontal="center" vertical="center"/>
    </xf>
    <xf numFmtId="49" fontId="10" fillId="6" borderId="0" xfId="0" applyNumberFormat="1" applyFont="1" applyFill="1" applyBorder="1" applyAlignment="1">
      <alignment horizontal="left" vertical="center"/>
    </xf>
    <xf numFmtId="49" fontId="20" fillId="0" borderId="12" xfId="0" applyNumberFormat="1" applyFont="1" applyBorder="1" applyAlignment="1">
      <alignment horizontal="center" vertical="center"/>
    </xf>
    <xf numFmtId="49" fontId="9" fillId="2" borderId="0" xfId="0" applyNumberFormat="1" applyFont="1" applyFill="1" applyBorder="1" applyAlignment="1">
      <alignment horizontal="right" vertical="center"/>
    </xf>
    <xf numFmtId="0" fontId="9" fillId="2" borderId="0" xfId="0" applyFont="1" applyFill="1" applyBorder="1" applyAlignment="1">
      <alignment horizontal="right" vertical="center"/>
    </xf>
    <xf numFmtId="0" fontId="9" fillId="2" borderId="7" xfId="0" applyFont="1" applyFill="1" applyBorder="1" applyAlignment="1">
      <alignment horizontal="right" vertical="center"/>
    </xf>
    <xf numFmtId="0" fontId="45" fillId="0" borderId="7" xfId="0" applyFont="1" applyBorder="1" applyAlignment="1">
      <alignment horizontal="center" vertical="center" shrinkToFit="1"/>
    </xf>
    <xf numFmtId="49" fontId="9" fillId="0" borderId="7" xfId="0" applyNumberFormat="1" applyFont="1" applyBorder="1" applyAlignment="1">
      <alignment horizontal="right" vertical="center"/>
    </xf>
    <xf numFmtId="49" fontId="9" fillId="2" borderId="30" xfId="0" applyNumberFormat="1" applyFont="1" applyFill="1" applyBorder="1" applyAlignment="1">
      <alignment horizontal="right" vertical="center"/>
    </xf>
    <xf numFmtId="0" fontId="30" fillId="2" borderId="17" xfId="0" applyFont="1" applyFill="1" applyBorder="1" applyAlignment="1">
      <alignment vertical="center"/>
    </xf>
    <xf numFmtId="0" fontId="30" fillId="2" borderId="27" xfId="0" applyFont="1" applyFill="1" applyBorder="1" applyAlignment="1">
      <alignment vertical="center"/>
    </xf>
    <xf numFmtId="49" fontId="9" fillId="0" borderId="29" xfId="0" applyNumberFormat="1" applyFont="1" applyBorder="1" applyAlignment="1">
      <alignment vertical="center"/>
    </xf>
    <xf numFmtId="49" fontId="9" fillId="0" borderId="30" xfId="0" applyNumberFormat="1" applyFont="1" applyBorder="1" applyAlignment="1">
      <alignment vertical="center"/>
    </xf>
    <xf numFmtId="49" fontId="9" fillId="0" borderId="30" xfId="0" applyNumberFormat="1" applyFont="1" applyBorder="1" applyAlignment="1">
      <alignment horizontal="right" vertical="center"/>
    </xf>
    <xf numFmtId="49" fontId="9" fillId="0" borderId="23" xfId="0" applyNumberFormat="1" applyFont="1" applyBorder="1" applyAlignment="1">
      <alignment horizontal="right" vertical="center"/>
    </xf>
    <xf numFmtId="0" fontId="45" fillId="0" borderId="0" xfId="0" applyFont="1" applyBorder="1" applyAlignment="1">
      <alignment horizontal="center" vertical="center" shrinkToFit="1"/>
    </xf>
    <xf numFmtId="49" fontId="9" fillId="2" borderId="40" xfId="0" applyNumberFormat="1" applyFont="1" applyFill="1" applyBorder="1" applyAlignment="1">
      <alignment horizontal="center" wrapText="1"/>
    </xf>
    <xf numFmtId="0" fontId="20" fillId="0" borderId="41" xfId="0" applyFont="1" applyBorder="1" applyAlignment="1">
      <alignment horizontal="center" vertical="center"/>
    </xf>
    <xf numFmtId="49" fontId="9" fillId="2" borderId="0" xfId="0" applyNumberFormat="1" applyFont="1" applyFill="1" applyAlignment="1">
      <alignment horizontal="center" vertical="center" shrinkToFit="1"/>
    </xf>
    <xf numFmtId="0" fontId="45" fillId="0" borderId="0" xfId="0" applyFont="1" applyBorder="1" applyAlignment="1">
      <alignment horizontal="center" vertical="center"/>
    </xf>
    <xf numFmtId="0" fontId="67" fillId="2" borderId="0" xfId="0" applyFont="1" applyFill="1"/>
    <xf numFmtId="0" fontId="14" fillId="0" borderId="0" xfId="0" applyNumberFormat="1" applyFont="1" applyAlignment="1">
      <alignment horizontal="left"/>
    </xf>
    <xf numFmtId="0" fontId="31" fillId="5" borderId="7" xfId="0" applyFont="1" applyFill="1" applyBorder="1" applyAlignment="1">
      <alignment horizontal="center" vertical="center"/>
    </xf>
    <xf numFmtId="0" fontId="20" fillId="0" borderId="42" xfId="0" applyFont="1" applyFill="1" applyBorder="1" applyAlignment="1">
      <alignment horizontal="center" vertical="center"/>
    </xf>
    <xf numFmtId="0" fontId="20" fillId="5" borderId="42" xfId="0" applyFont="1" applyFill="1" applyBorder="1" applyAlignment="1">
      <alignment horizontal="center" vertical="center"/>
    </xf>
    <xf numFmtId="0" fontId="20" fillId="0" borderId="42" xfId="0" applyFont="1" applyBorder="1" applyAlignment="1">
      <alignment horizontal="center" vertical="center"/>
    </xf>
    <xf numFmtId="49" fontId="70" fillId="0" borderId="6" xfId="0" applyNumberFormat="1" applyFont="1" applyBorder="1" applyAlignment="1">
      <alignment horizontal="right" vertical="center"/>
    </xf>
    <xf numFmtId="0" fontId="71" fillId="0" borderId="0" xfId="0" applyFont="1"/>
    <xf numFmtId="49" fontId="59" fillId="2" borderId="25" xfId="0" applyNumberFormat="1" applyFont="1" applyFill="1" applyBorder="1" applyAlignment="1">
      <alignment horizontal="right" vertical="center"/>
    </xf>
    <xf numFmtId="49" fontId="38" fillId="0" borderId="0" xfId="0" applyNumberFormat="1" applyFont="1" applyAlignment="1"/>
    <xf numFmtId="0" fontId="14" fillId="4" borderId="5" xfId="0" applyFont="1" applyFill="1" applyBorder="1" applyAlignment="1">
      <alignment horizontal="left" vertical="center"/>
    </xf>
    <xf numFmtId="0" fontId="20" fillId="4" borderId="5" xfId="0" applyFont="1" applyFill="1" applyBorder="1" applyAlignment="1">
      <alignment vertical="center"/>
    </xf>
    <xf numFmtId="49" fontId="72" fillId="2" borderId="19" xfId="0" applyNumberFormat="1" applyFont="1" applyFill="1" applyBorder="1" applyAlignment="1">
      <alignment horizontal="left" vertical="center"/>
    </xf>
    <xf numFmtId="0" fontId="74" fillId="0" borderId="7" xfId="0" applyFont="1" applyBorder="1" applyAlignment="1">
      <alignment vertical="center"/>
    </xf>
    <xf numFmtId="0" fontId="5" fillId="6" borderId="0" xfId="0" applyFont="1" applyFill="1" applyAlignment="1">
      <alignment vertical="top"/>
    </xf>
    <xf numFmtId="0" fontId="3" fillId="2" borderId="0" xfId="1" applyFill="1" applyBorder="1"/>
    <xf numFmtId="49" fontId="67" fillId="2" borderId="0" xfId="0" applyNumberFormat="1" applyFont="1" applyFill="1" applyBorder="1" applyAlignment="1">
      <alignment vertical="center"/>
    </xf>
    <xf numFmtId="0" fontId="0" fillId="0" borderId="0" xfId="0" applyFill="1"/>
    <xf numFmtId="0" fontId="0" fillId="3" borderId="0" xfId="0" applyFill="1"/>
    <xf numFmtId="49" fontId="0" fillId="3" borderId="0" xfId="0" applyNumberFormat="1" applyFill="1"/>
    <xf numFmtId="49" fontId="19" fillId="4" borderId="5" xfId="0" applyNumberFormat="1" applyFont="1" applyFill="1" applyBorder="1" applyAlignment="1">
      <alignment horizontal="left" vertical="center"/>
    </xf>
    <xf numFmtId="0" fontId="0" fillId="3" borderId="0" xfId="0" applyFill="1" applyAlignment="1">
      <alignment horizontal="center"/>
    </xf>
    <xf numFmtId="0" fontId="75" fillId="11" borderId="0" xfId="0" applyFont="1" applyFill="1" applyAlignment="1">
      <alignment horizontal="center" vertical="center"/>
    </xf>
    <xf numFmtId="0" fontId="20" fillId="0" borderId="0" xfId="0" applyFont="1" applyFill="1" applyAlignment="1">
      <alignment vertical="center"/>
    </xf>
    <xf numFmtId="0" fontId="0" fillId="0" borderId="0" xfId="0" applyFill="1" applyAlignment="1">
      <alignment vertical="center"/>
    </xf>
    <xf numFmtId="0" fontId="9" fillId="0" borderId="0" xfId="0" applyFont="1" applyFill="1" applyAlignment="1">
      <alignment vertical="center"/>
    </xf>
    <xf numFmtId="0" fontId="5" fillId="0" borderId="0" xfId="0" applyFont="1" applyFill="1" applyAlignment="1">
      <alignment vertical="top"/>
    </xf>
    <xf numFmtId="0" fontId="1" fillId="3" borderId="0" xfId="0" applyFont="1" applyFill="1"/>
    <xf numFmtId="0" fontId="1" fillId="3" borderId="0" xfId="0" applyFont="1" applyFill="1" applyAlignment="1">
      <alignment horizontal="center"/>
    </xf>
    <xf numFmtId="49" fontId="73" fillId="2" borderId="0" xfId="0" applyNumberFormat="1" applyFont="1" applyFill="1" applyAlignment="1">
      <alignment horizontal="center" vertical="center"/>
    </xf>
    <xf numFmtId="49" fontId="12" fillId="4" borderId="27" xfId="0" applyNumberFormat="1" applyFont="1" applyFill="1" applyBorder="1" applyAlignment="1">
      <alignment vertical="center"/>
    </xf>
    <xf numFmtId="49" fontId="69" fillId="3" borderId="1" xfId="0" applyNumberFormat="1" applyFont="1" applyFill="1" applyBorder="1" applyAlignment="1">
      <alignment vertical="center" shrinkToFit="1"/>
    </xf>
    <xf numFmtId="0" fontId="20" fillId="0" borderId="33" xfId="0" applyNumberFormat="1" applyFont="1" applyBorder="1" applyAlignment="1">
      <alignment horizontal="center" vertical="center"/>
    </xf>
    <xf numFmtId="0" fontId="20" fillId="0" borderId="34" xfId="0" applyNumberFormat="1" applyFont="1" applyBorder="1" applyAlignment="1">
      <alignment horizontal="center" vertical="center"/>
    </xf>
    <xf numFmtId="0" fontId="20" fillId="0" borderId="43" xfId="0" applyNumberFormat="1" applyFont="1" applyBorder="1" applyAlignment="1">
      <alignment horizontal="center" vertical="center"/>
    </xf>
    <xf numFmtId="0" fontId="20" fillId="0" borderId="42" xfId="0" applyNumberFormat="1" applyFont="1" applyBorder="1" applyAlignment="1">
      <alignment horizontal="center" vertical="center"/>
    </xf>
    <xf numFmtId="49" fontId="69" fillId="3" borderId="2" xfId="0" applyNumberFormat="1" applyFont="1" applyFill="1" applyBorder="1" applyAlignment="1">
      <alignment vertical="center" shrinkToFit="1"/>
    </xf>
    <xf numFmtId="49" fontId="69" fillId="3" borderId="39" xfId="0" applyNumberFormat="1" applyFont="1" applyFill="1" applyBorder="1" applyAlignment="1">
      <alignment vertical="center" shrinkToFit="1"/>
    </xf>
    <xf numFmtId="49" fontId="20" fillId="0" borderId="6" xfId="0" applyNumberFormat="1" applyFont="1" applyBorder="1" applyAlignment="1">
      <alignment horizontal="left"/>
    </xf>
    <xf numFmtId="0" fontId="9" fillId="2" borderId="1" xfId="0" applyFont="1" applyFill="1" applyBorder="1" applyAlignment="1">
      <alignment wrapText="1"/>
    </xf>
    <xf numFmtId="0" fontId="9" fillId="2" borderId="39" xfId="0" applyFont="1" applyFill="1" applyBorder="1" applyAlignment="1">
      <alignment wrapText="1"/>
    </xf>
    <xf numFmtId="0" fontId="20" fillId="0" borderId="44" xfId="0" applyFont="1" applyBorder="1" applyAlignment="1">
      <alignment horizontal="center" vertical="center"/>
    </xf>
    <xf numFmtId="0" fontId="20" fillId="0" borderId="43" xfId="0" applyFont="1" applyBorder="1" applyAlignment="1">
      <alignment horizontal="center" vertical="center"/>
    </xf>
    <xf numFmtId="49" fontId="25" fillId="2" borderId="32" xfId="0" applyNumberFormat="1" applyFont="1" applyFill="1" applyBorder="1" applyAlignment="1">
      <alignment horizontal="right" vertical="center"/>
    </xf>
    <xf numFmtId="0" fontId="20" fillId="0" borderId="25" xfId="0" applyFont="1" applyBorder="1" applyAlignment="1">
      <alignment horizontal="center" vertical="center"/>
    </xf>
    <xf numFmtId="0" fontId="20" fillId="5" borderId="25" xfId="0" applyFont="1" applyFill="1" applyBorder="1" applyAlignment="1">
      <alignment horizontal="center" vertical="center"/>
    </xf>
    <xf numFmtId="0" fontId="79" fillId="0" borderId="0" xfId="0" applyFont="1" applyAlignment="1">
      <alignment horizontal="right" vertical="center"/>
    </xf>
    <xf numFmtId="49" fontId="0" fillId="0" borderId="0" xfId="0" applyNumberFormat="1" applyAlignment="1">
      <alignment horizontal="center"/>
    </xf>
    <xf numFmtId="49" fontId="20" fillId="0" borderId="12" xfId="0" applyNumberFormat="1" applyFont="1" applyBorder="1" applyAlignment="1">
      <alignment horizontal="center" vertical="center" wrapText="1"/>
    </xf>
    <xf numFmtId="49" fontId="25" fillId="2" borderId="20" xfId="0" applyNumberFormat="1" applyFont="1" applyFill="1" applyBorder="1" applyAlignment="1">
      <alignment horizontal="right" vertical="center"/>
    </xf>
    <xf numFmtId="49" fontId="70" fillId="0" borderId="15" xfId="0" applyNumberFormat="1" applyFont="1" applyBorder="1" applyAlignment="1">
      <alignment horizontal="right" vertical="center"/>
    </xf>
    <xf numFmtId="0" fontId="20" fillId="0" borderId="7" xfId="0" applyNumberFormat="1" applyFont="1" applyBorder="1" applyAlignment="1">
      <alignment horizontal="center" vertical="center"/>
    </xf>
    <xf numFmtId="0" fontId="20" fillId="0" borderId="41" xfId="0" applyNumberFormat="1" applyFont="1" applyBorder="1" applyAlignment="1">
      <alignment horizontal="center" vertical="center"/>
    </xf>
    <xf numFmtId="0" fontId="40" fillId="12" borderId="15" xfId="0" applyFont="1" applyFill="1" applyBorder="1" applyAlignment="1">
      <alignment horizontal="right" vertical="center"/>
    </xf>
    <xf numFmtId="49" fontId="20" fillId="0" borderId="29" xfId="0" applyNumberFormat="1" applyFont="1" applyBorder="1" applyAlignment="1">
      <alignment horizontal="center" vertical="center"/>
    </xf>
    <xf numFmtId="49" fontId="0" fillId="0" borderId="12" xfId="0" applyNumberFormat="1" applyBorder="1" applyAlignment="1">
      <alignment horizontal="center" vertical="center"/>
    </xf>
    <xf numFmtId="0" fontId="71" fillId="0" borderId="0" xfId="0" applyNumberFormat="1" applyFont="1" applyAlignment="1">
      <alignment horizontal="left"/>
    </xf>
    <xf numFmtId="49" fontId="11" fillId="4" borderId="24" xfId="0" applyNumberFormat="1" applyFont="1" applyFill="1" applyBorder="1" applyAlignment="1">
      <alignment vertical="center"/>
    </xf>
    <xf numFmtId="49" fontId="77" fillId="2" borderId="0" xfId="0" applyNumberFormat="1" applyFont="1" applyFill="1" applyAlignment="1">
      <alignment horizontal="right" vertical="center"/>
    </xf>
    <xf numFmtId="0" fontId="77" fillId="0" borderId="0" xfId="0" applyFont="1" applyAlignment="1">
      <alignment vertical="center"/>
    </xf>
    <xf numFmtId="0" fontId="77" fillId="2" borderId="0" xfId="0" applyNumberFormat="1" applyFont="1" applyFill="1" applyAlignment="1">
      <alignment horizontal="right" vertical="center"/>
    </xf>
    <xf numFmtId="0" fontId="77" fillId="2" borderId="0" xfId="0" applyNumberFormat="1" applyFont="1" applyFill="1" applyAlignment="1">
      <alignment horizontal="center" vertical="center"/>
    </xf>
    <xf numFmtId="0" fontId="77" fillId="2" borderId="0" xfId="0" applyNumberFormat="1" applyFont="1" applyFill="1" applyAlignment="1">
      <alignment horizontal="left" vertical="center"/>
    </xf>
    <xf numFmtId="0" fontId="77" fillId="2" borderId="0" xfId="0" applyNumberFormat="1" applyFont="1" applyFill="1" applyAlignment="1">
      <alignment vertical="center"/>
    </xf>
    <xf numFmtId="0" fontId="78" fillId="2" borderId="0" xfId="0" applyNumberFormat="1" applyFont="1" applyFill="1" applyAlignment="1">
      <alignment horizontal="center" vertical="center"/>
    </xf>
    <xf numFmtId="0" fontId="78" fillId="2" borderId="0" xfId="0" applyNumberFormat="1" applyFont="1" applyFill="1" applyAlignment="1">
      <alignment vertical="center"/>
    </xf>
    <xf numFmtId="0" fontId="77" fillId="3" borderId="0" xfId="0" applyFont="1" applyFill="1"/>
    <xf numFmtId="0" fontId="77" fillId="3" borderId="0" xfId="0" applyFont="1" applyFill="1" applyAlignment="1">
      <alignment horizontal="center"/>
    </xf>
    <xf numFmtId="0" fontId="77" fillId="0" borderId="0" xfId="0" applyFont="1" applyFill="1"/>
    <xf numFmtId="49" fontId="77" fillId="2" borderId="0" xfId="0" applyNumberFormat="1" applyFont="1" applyFill="1" applyAlignment="1">
      <alignment horizontal="center" vertical="center"/>
    </xf>
    <xf numFmtId="0" fontId="77" fillId="2" borderId="0" xfId="0" applyFont="1" applyFill="1" applyAlignment="1">
      <alignment horizontal="center" vertical="center"/>
    </xf>
    <xf numFmtId="0" fontId="2" fillId="0" borderId="0" xfId="0" applyFont="1"/>
    <xf numFmtId="0" fontId="0" fillId="0" borderId="0" xfId="0" applyFill="1" applyBorder="1"/>
    <xf numFmtId="0" fontId="45" fillId="0" borderId="7" xfId="0" applyFont="1" applyBorder="1" applyAlignment="1">
      <alignment vertical="center"/>
    </xf>
    <xf numFmtId="14" fontId="26" fillId="2" borderId="30" xfId="0" applyNumberFormat="1" applyFont="1" applyFill="1" applyBorder="1" applyAlignment="1">
      <alignment horizontal="left" vertical="center" wrapText="1"/>
    </xf>
    <xf numFmtId="14" fontId="18" fillId="0" borderId="6" xfId="0" applyNumberFormat="1" applyFont="1" applyBorder="1" applyAlignment="1">
      <alignment horizontal="left" vertical="center"/>
    </xf>
    <xf numFmtId="0" fontId="47" fillId="2" borderId="0" xfId="0" applyNumberFormat="1" applyFont="1" applyFill="1" applyAlignment="1">
      <alignment horizontal="center" vertical="center"/>
    </xf>
    <xf numFmtId="0" fontId="47" fillId="2" borderId="17" xfId="0" applyNumberFormat="1" applyFont="1" applyFill="1" applyBorder="1" applyAlignment="1">
      <alignment horizontal="center" vertical="center"/>
    </xf>
  </cellXfs>
  <cellStyles count="3">
    <cellStyle name="Hivatkozás" xfId="1" builtinId="8"/>
    <cellStyle name="Normál" xfId="0" builtinId="0"/>
    <cellStyle name="Pénznem" xfId="2" builtinId="4"/>
  </cellStyles>
  <dxfs count="82">
    <dxf>
      <font>
        <b val="0"/>
        <i val="0"/>
        <condense val="0"/>
        <extend val="0"/>
      </font>
    </dxf>
    <dxf>
      <font>
        <b/>
        <i val="0"/>
        <condense val="0"/>
        <extend val="0"/>
        <color indexed="8"/>
      </font>
      <fill>
        <patternFill patternType="solid">
          <bgColor indexed="42"/>
        </patternFill>
      </fill>
    </dxf>
    <dxf>
      <font>
        <i val="0"/>
        <condense val="0"/>
        <extend val="0"/>
        <color indexed="9"/>
      </font>
      <fill>
        <patternFill>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b/>
        <i val="0"/>
        <condense val="0"/>
        <extend val="0"/>
      </font>
    </dxf>
    <dxf>
      <font>
        <b val="0"/>
        <i val="0"/>
        <condense val="0"/>
        <extend val="0"/>
      </font>
    </dxf>
    <dxf>
      <font>
        <b/>
        <i val="0"/>
        <condense val="0"/>
        <extend val="0"/>
        <color indexed="8"/>
      </font>
      <fill>
        <patternFill patternType="solid">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color indexed="8"/>
      </font>
      <fill>
        <patternFill patternType="solid">
          <bgColor indexed="42"/>
        </patternFill>
      </fill>
    </dxf>
    <dxf>
      <font>
        <i val="0"/>
        <condense val="0"/>
        <extend val="0"/>
        <color indexed="9"/>
      </font>
      <fill>
        <patternFill>
          <bgColor indexed="42"/>
        </patternFill>
      </fill>
    </dxf>
    <dxf>
      <font>
        <b/>
        <i val="0"/>
        <condense val="0"/>
        <extend val="0"/>
      </font>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i val="0"/>
        <condense val="0"/>
        <extend val="0"/>
      </font>
    </dxf>
    <dxf>
      <fill>
        <patternFill>
          <bgColor indexed="43"/>
        </patternFill>
      </fill>
    </dxf>
    <dxf>
      <fill>
        <patternFill>
          <bgColor indexed="13"/>
        </patternFill>
      </fill>
    </dxf>
    <dxf>
      <fill>
        <patternFill>
          <bgColor indexed="10"/>
        </patternFill>
      </fill>
    </dxf>
    <dxf>
      <font>
        <b/>
        <i val="0"/>
        <condense val="0"/>
        <extend val="0"/>
      </font>
    </dxf>
    <dxf>
      <fill>
        <patternFill>
          <bgColor indexed="43"/>
        </patternFill>
      </fill>
    </dxf>
    <dxf>
      <fill>
        <patternFill>
          <bgColor indexed="13"/>
        </patternFill>
      </fill>
    </dxf>
    <dxf>
      <fill>
        <patternFill>
          <bgColor indexed="10"/>
        </patternFill>
      </fill>
    </dxf>
    <dxf>
      <font>
        <b/>
        <i val="0"/>
        <condense val="0"/>
        <extend val="0"/>
      </font>
    </dxf>
    <dxf>
      <fill>
        <patternFill>
          <bgColor indexed="43"/>
        </patternFill>
      </fill>
    </dxf>
    <dxf>
      <fill>
        <patternFill>
          <bgColor indexed="13"/>
        </patternFill>
      </fill>
    </dxf>
    <dxf>
      <fill>
        <patternFill>
          <bgColor indexed="10"/>
        </patternFill>
      </fill>
    </dxf>
    <dxf>
      <font>
        <b/>
        <i val="0"/>
        <condense val="0"/>
        <extend val="0"/>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FF9933"/>
      <rgbColor rgb="00008000"/>
      <rgbColor rgb="00000080"/>
      <rgbColor rgb="0099FF66"/>
      <rgbColor rgb="00800080"/>
      <rgbColor rgb="00008080"/>
      <rgbColor rgb="00EAEAEA"/>
      <rgbColor rgb="00DDDDDD"/>
      <rgbColor rgb="00FF9933"/>
      <rgbColor rgb="00FFFF66"/>
      <rgbColor rgb="0066FF66"/>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DBFFF0"/>
      <rgbColor rgb="00CCFFFF"/>
      <rgbColor rgb="00FDFFBF"/>
      <rgbColor rgb="00A6CAF0"/>
      <rgbColor rgb="00CCFFCC"/>
      <rgbColor rgb="00CC99FF"/>
      <rgbColor rgb="00E3E3E3"/>
      <rgbColor rgb="003366FF"/>
      <rgbColor rgb="0033CCCC"/>
      <rgbColor rgb="00339933"/>
      <rgbColor rgb="00999933"/>
      <rgbColor rgb="00996633"/>
      <rgbColor rgb="00FFFF66"/>
      <rgbColor rgb="00666699"/>
      <rgbColor rgb="00DDDDDD"/>
      <rgbColor rgb="003333CC"/>
      <rgbColor rgb="00336666"/>
      <rgbColor rgb="00003300"/>
      <rgbColor rgb="00333300"/>
      <rgbColor rgb="00663300"/>
      <rgbColor rgb="00993366"/>
      <rgbColor rgb="00333399"/>
      <rgbColor rgb="00B2B2B2"/>
    </indexedColors>
  </color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xdr:from>
      <xdr:col>4</xdr:col>
      <xdr:colOff>304800</xdr:colOff>
      <xdr:row>11</xdr:row>
      <xdr:rowOff>0</xdr:rowOff>
    </xdr:from>
    <xdr:to>
      <xdr:col>4</xdr:col>
      <xdr:colOff>1228725</xdr:colOff>
      <xdr:row>11</xdr:row>
      <xdr:rowOff>0</xdr:rowOff>
    </xdr:to>
    <xdr:sp macro="" textlink="">
      <xdr:nvSpPr>
        <xdr:cNvPr id="1028" name="Text 4">
          <a:extLst>
            <a:ext uri="{FF2B5EF4-FFF2-40B4-BE49-F238E27FC236}">
              <a16:creationId xmlns:a16="http://schemas.microsoft.com/office/drawing/2014/main" xmlns="" id="{25664601-00CD-4C39-B5F7-2A7E7EEAD8A2}"/>
            </a:ext>
          </a:extLst>
        </xdr:cNvPr>
        <xdr:cNvSpPr txBox="1">
          <a:spLocks noChangeArrowheads="1"/>
        </xdr:cNvSpPr>
      </xdr:nvSpPr>
      <xdr:spPr bwMode="auto">
        <a:xfrm>
          <a:off x="5410200" y="2867025"/>
          <a:ext cx="923925" cy="0"/>
        </a:xfrm>
        <a:prstGeom prst="rect">
          <a:avLst/>
        </a:prstGeom>
        <a:noFill/>
        <a:ln w="1">
          <a:noFill/>
          <a:miter lim="800000"/>
          <a:headEnd/>
          <a:tailEnd/>
        </a:ln>
      </xdr:spPr>
      <xdr:txBody>
        <a:bodyPr vertOverflow="clip" wrap="square" lIns="45720" tIns="36576" rIns="0" bIns="0" anchor="t" upright="1"/>
        <a:lstStyle/>
        <a:p>
          <a:pPr algn="l" rtl="0">
            <a:defRPr sz="1000"/>
          </a:pPr>
          <a:r>
            <a:rPr lang="hu-HU" sz="2200" b="0" i="0" u="none" strike="noStrike" baseline="0">
              <a:solidFill>
                <a:srgbClr val="000000"/>
              </a:solidFill>
              <a:latin typeface="ITF"/>
            </a:rPr>
            <a:t>I</a:t>
          </a:r>
        </a:p>
      </xdr:txBody>
    </xdr:sp>
    <xdr:clientData/>
  </xdr:twoCellAnchor>
  <xdr:twoCellAnchor editAs="oneCell">
    <xdr:from>
      <xdr:col>4</xdr:col>
      <xdr:colOff>609600</xdr:colOff>
      <xdr:row>0</xdr:row>
      <xdr:rowOff>57150</xdr:rowOff>
    </xdr:from>
    <xdr:to>
      <xdr:col>4</xdr:col>
      <xdr:colOff>1219200</xdr:colOff>
      <xdr:row>0</xdr:row>
      <xdr:rowOff>552450</xdr:rowOff>
    </xdr:to>
    <xdr:pic>
      <xdr:nvPicPr>
        <xdr:cNvPr id="1275" name="Kép 2"/>
        <xdr:cNvPicPr>
          <a:picLocks noChangeAspect="1" noChangeArrowheads="1"/>
        </xdr:cNvPicPr>
      </xdr:nvPicPr>
      <xdr:blipFill>
        <a:blip xmlns:r="http://schemas.openxmlformats.org/officeDocument/2006/relationships" r:embed="rId1" cstate="print"/>
        <a:srcRect/>
        <a:stretch>
          <a:fillRect/>
        </a:stretch>
      </xdr:blipFill>
      <xdr:spPr bwMode="auto">
        <a:xfrm>
          <a:off x="5715000" y="57150"/>
          <a:ext cx="609600" cy="4953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1343025</xdr:colOff>
      <xdr:row>0</xdr:row>
      <xdr:rowOff>76200</xdr:rowOff>
    </xdr:from>
    <xdr:to>
      <xdr:col>13</xdr:col>
      <xdr:colOff>409575</xdr:colOff>
      <xdr:row>1</xdr:row>
      <xdr:rowOff>152400</xdr:rowOff>
    </xdr:to>
    <xdr:pic>
      <xdr:nvPicPr>
        <xdr:cNvPr id="39020" name="Picture 23"/>
        <xdr:cNvPicPr>
          <a:picLocks noChangeAspect="1" noChangeArrowheads="1"/>
        </xdr:cNvPicPr>
      </xdr:nvPicPr>
      <xdr:blipFill>
        <a:blip xmlns:r="http://schemas.openxmlformats.org/officeDocument/2006/relationships" r:embed="rId1" cstate="print"/>
        <a:srcRect/>
        <a:stretch>
          <a:fillRect/>
        </a:stretch>
      </xdr:blipFill>
      <xdr:spPr bwMode="auto">
        <a:xfrm>
          <a:off x="3200400" y="76200"/>
          <a:ext cx="561975" cy="4095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381000</xdr:colOff>
      <xdr:row>0</xdr:row>
      <xdr:rowOff>38100</xdr:rowOff>
    </xdr:from>
    <xdr:to>
      <xdr:col>16</xdr:col>
      <xdr:colOff>457200</xdr:colOff>
      <xdr:row>2</xdr:row>
      <xdr:rowOff>0</xdr:rowOff>
    </xdr:to>
    <xdr:pic>
      <xdr:nvPicPr>
        <xdr:cNvPr id="102508" name="Kép 2"/>
        <xdr:cNvPicPr>
          <a:picLocks noChangeAspect="1" noChangeArrowheads="1"/>
        </xdr:cNvPicPr>
      </xdr:nvPicPr>
      <xdr:blipFill>
        <a:blip xmlns:r="http://schemas.openxmlformats.org/officeDocument/2006/relationships" r:embed="rId1" cstate="print"/>
        <a:srcRect/>
        <a:stretch>
          <a:fillRect/>
        </a:stretch>
      </xdr:blipFill>
      <xdr:spPr bwMode="auto">
        <a:xfrm>
          <a:off x="6886575" y="38100"/>
          <a:ext cx="571500" cy="46672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16</xdr:col>
      <xdr:colOff>257175</xdr:colOff>
      <xdr:row>0</xdr:row>
      <xdr:rowOff>0</xdr:rowOff>
    </xdr:from>
    <xdr:to>
      <xdr:col>17</xdr:col>
      <xdr:colOff>85725</xdr:colOff>
      <xdr:row>2</xdr:row>
      <xdr:rowOff>0</xdr:rowOff>
    </xdr:to>
    <xdr:pic>
      <xdr:nvPicPr>
        <xdr:cNvPr id="107614" name="Kép 2"/>
        <xdr:cNvPicPr>
          <a:picLocks noChangeAspect="1" noChangeArrowheads="1"/>
        </xdr:cNvPicPr>
      </xdr:nvPicPr>
      <xdr:blipFill>
        <a:blip xmlns:r="http://schemas.openxmlformats.org/officeDocument/2006/relationships" r:embed="rId1" cstate="print"/>
        <a:srcRect/>
        <a:stretch>
          <a:fillRect/>
        </a:stretch>
      </xdr:blipFill>
      <xdr:spPr bwMode="auto">
        <a:xfrm>
          <a:off x="6296025" y="0"/>
          <a:ext cx="542925" cy="43815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14</xdr:col>
      <xdr:colOff>371475</xdr:colOff>
      <xdr:row>0</xdr:row>
      <xdr:rowOff>9525</xdr:rowOff>
    </xdr:from>
    <xdr:to>
      <xdr:col>16</xdr:col>
      <xdr:colOff>447675</xdr:colOff>
      <xdr:row>1</xdr:row>
      <xdr:rowOff>142875</xdr:rowOff>
    </xdr:to>
    <xdr:pic>
      <xdr:nvPicPr>
        <xdr:cNvPr id="650267" name="Kép 2"/>
        <xdr:cNvPicPr>
          <a:picLocks noChangeAspect="1" noChangeArrowheads="1"/>
        </xdr:cNvPicPr>
      </xdr:nvPicPr>
      <xdr:blipFill>
        <a:blip xmlns:r="http://schemas.openxmlformats.org/officeDocument/2006/relationships" r:embed="rId1" cstate="print"/>
        <a:srcRect/>
        <a:stretch>
          <a:fillRect/>
        </a:stretch>
      </xdr:blipFill>
      <xdr:spPr bwMode="auto">
        <a:xfrm>
          <a:off x="7153275" y="9525"/>
          <a:ext cx="571500" cy="466725"/>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16</xdr:col>
      <xdr:colOff>276225</xdr:colOff>
      <xdr:row>0</xdr:row>
      <xdr:rowOff>38100</xdr:rowOff>
    </xdr:from>
    <xdr:to>
      <xdr:col>17</xdr:col>
      <xdr:colOff>57150</xdr:colOff>
      <xdr:row>2</xdr:row>
      <xdr:rowOff>0</xdr:rowOff>
    </xdr:to>
    <xdr:pic>
      <xdr:nvPicPr>
        <xdr:cNvPr id="652315" name="Kép 2"/>
        <xdr:cNvPicPr>
          <a:picLocks noChangeAspect="1" noChangeArrowheads="1"/>
        </xdr:cNvPicPr>
      </xdr:nvPicPr>
      <xdr:blipFill>
        <a:blip xmlns:r="http://schemas.openxmlformats.org/officeDocument/2006/relationships" r:embed="rId1" cstate="print"/>
        <a:srcRect/>
        <a:stretch>
          <a:fillRect/>
        </a:stretch>
      </xdr:blipFill>
      <xdr:spPr bwMode="auto">
        <a:xfrm>
          <a:off x="6296025" y="38100"/>
          <a:ext cx="495300" cy="4000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sheetPr codeName="Sheet1"/>
  <dimension ref="A1:G18"/>
  <sheetViews>
    <sheetView showGridLines="0" showZeros="0" topLeftCell="A4" workbookViewId="0">
      <selection activeCell="E12" sqref="E12"/>
    </sheetView>
  </sheetViews>
  <sheetFormatPr defaultRowHeight="12.75"/>
  <cols>
    <col min="1" max="4" width="19.140625" customWidth="1"/>
    <col min="5" max="5" width="19.140625" style="1" customWidth="1"/>
  </cols>
  <sheetData>
    <row r="1" spans="1:7" s="2" customFormat="1" ht="49.5" customHeight="1" thickBot="1">
      <c r="A1" s="254" t="s">
        <v>139</v>
      </c>
      <c r="B1" s="3"/>
      <c r="C1" s="3"/>
      <c r="D1" s="255"/>
      <c r="E1" s="4"/>
      <c r="F1" s="5"/>
      <c r="G1" s="5"/>
    </row>
    <row r="2" spans="1:7" s="6" customFormat="1" ht="36.75" customHeight="1" thickBot="1">
      <c r="A2" s="7" t="s">
        <v>74</v>
      </c>
      <c r="B2" s="8"/>
      <c r="C2" s="8"/>
      <c r="D2" s="8"/>
      <c r="E2" s="9"/>
      <c r="F2" s="10"/>
      <c r="G2" s="10"/>
    </row>
    <row r="3" spans="1:7" s="2" customFormat="1" ht="6" customHeight="1" thickBot="1">
      <c r="A3" s="12"/>
      <c r="B3" s="13"/>
      <c r="C3" s="13"/>
      <c r="D3" s="13"/>
      <c r="E3" s="14"/>
      <c r="F3" s="5"/>
      <c r="G3" s="5"/>
    </row>
    <row r="4" spans="1:7" s="2" customFormat="1" ht="20.25" customHeight="1" thickBot="1">
      <c r="A4" s="15" t="s">
        <v>75</v>
      </c>
      <c r="B4" s="16"/>
      <c r="C4" s="16"/>
      <c r="D4" s="16"/>
      <c r="E4" s="17"/>
      <c r="F4" s="5"/>
      <c r="G4" s="5"/>
    </row>
    <row r="5" spans="1:7" s="18" customFormat="1" ht="15" customHeight="1">
      <c r="A5" s="286" t="s">
        <v>76</v>
      </c>
      <c r="B5" s="21"/>
      <c r="C5" s="21"/>
      <c r="D5" s="21"/>
      <c r="E5" s="341"/>
      <c r="F5" s="22"/>
      <c r="G5" s="23"/>
    </row>
    <row r="6" spans="1:7" s="2" customFormat="1" ht="26.25">
      <c r="A6" s="369" t="s">
        <v>146</v>
      </c>
      <c r="B6" s="342"/>
      <c r="C6" s="24"/>
      <c r="D6" s="25"/>
      <c r="E6" s="26"/>
      <c r="F6" s="5"/>
      <c r="G6" s="5"/>
    </row>
    <row r="7" spans="1:7" s="18" customFormat="1" ht="15" customHeight="1">
      <c r="A7" s="328" t="s">
        <v>140</v>
      </c>
      <c r="B7" s="328" t="s">
        <v>141</v>
      </c>
      <c r="C7" s="328" t="s">
        <v>142</v>
      </c>
      <c r="D7" s="328" t="s">
        <v>143</v>
      </c>
      <c r="E7" s="328" t="s">
        <v>144</v>
      </c>
      <c r="F7" s="22"/>
      <c r="G7" s="23"/>
    </row>
    <row r="8" spans="1:7" s="2" customFormat="1" ht="16.5" customHeight="1">
      <c r="A8" s="322" t="s">
        <v>147</v>
      </c>
      <c r="B8" s="322" t="s">
        <v>148</v>
      </c>
      <c r="C8" s="322"/>
      <c r="D8" s="322"/>
      <c r="E8" s="322"/>
      <c r="F8" s="5"/>
      <c r="G8" s="5"/>
    </row>
    <row r="9" spans="1:7" s="2" customFormat="1" ht="15" customHeight="1">
      <c r="A9" s="286" t="s">
        <v>77</v>
      </c>
      <c r="B9" s="21"/>
      <c r="C9" s="287" t="s">
        <v>78</v>
      </c>
      <c r="D9" s="287"/>
      <c r="E9" s="288" t="s">
        <v>79</v>
      </c>
      <c r="F9" s="5"/>
      <c r="G9" s="5"/>
    </row>
    <row r="10" spans="1:7" s="2" customFormat="1">
      <c r="A10" s="29" t="s">
        <v>149</v>
      </c>
      <c r="B10" s="30"/>
      <c r="C10" s="31" t="s">
        <v>150</v>
      </c>
      <c r="D10" s="287" t="s">
        <v>123</v>
      </c>
      <c r="E10" s="332" t="s">
        <v>151</v>
      </c>
      <c r="F10" s="5"/>
      <c r="G10" s="5"/>
    </row>
    <row r="11" spans="1:7">
      <c r="A11" s="20"/>
      <c r="B11" s="21"/>
      <c r="C11" s="312" t="s">
        <v>122</v>
      </c>
      <c r="D11" s="312" t="s">
        <v>136</v>
      </c>
      <c r="E11" s="312" t="s">
        <v>137</v>
      </c>
      <c r="F11" s="33"/>
      <c r="G11" s="33"/>
    </row>
    <row r="12" spans="1:7" s="2" customFormat="1">
      <c r="A12" s="256"/>
      <c r="B12" s="5"/>
      <c r="C12" s="323"/>
      <c r="D12" s="323"/>
      <c r="E12" s="323" t="s">
        <v>152</v>
      </c>
      <c r="F12" s="5"/>
      <c r="G12" s="5"/>
    </row>
    <row r="13" spans="1:7" ht="7.5" customHeight="1">
      <c r="A13" s="33"/>
      <c r="B13" s="33"/>
      <c r="C13" s="33"/>
      <c r="D13" s="33"/>
      <c r="E13" s="37"/>
      <c r="F13" s="33"/>
      <c r="G13" s="33"/>
    </row>
    <row r="14" spans="1:7" ht="112.5" customHeight="1">
      <c r="A14" s="33"/>
      <c r="B14" s="33"/>
      <c r="C14" s="33"/>
      <c r="D14" s="33"/>
      <c r="E14" s="37"/>
      <c r="F14" s="33"/>
      <c r="G14" s="33"/>
    </row>
    <row r="15" spans="1:7" ht="18.75" customHeight="1">
      <c r="A15" s="32"/>
      <c r="B15" s="32"/>
      <c r="C15" s="32"/>
      <c r="D15" s="32"/>
      <c r="E15" s="37"/>
      <c r="F15" s="33"/>
      <c r="G15" s="33"/>
    </row>
    <row r="16" spans="1:7" ht="17.25" customHeight="1">
      <c r="A16" s="32"/>
      <c r="B16" s="32"/>
      <c r="C16" s="32"/>
      <c r="D16" s="32"/>
      <c r="E16" s="38"/>
      <c r="F16" s="33"/>
      <c r="G16" s="33"/>
    </row>
    <row r="17" spans="1:7" ht="12.75" customHeight="1">
      <c r="A17" s="39"/>
      <c r="B17" s="327"/>
      <c r="C17" s="257"/>
      <c r="D17" s="40"/>
      <c r="E17" s="37"/>
      <c r="F17" s="33"/>
      <c r="G17" s="33"/>
    </row>
    <row r="18" spans="1:7">
      <c r="A18" s="33"/>
      <c r="B18" s="33"/>
      <c r="C18" s="33"/>
      <c r="D18" s="33"/>
      <c r="E18" s="37"/>
      <c r="F18" s="33"/>
      <c r="G18" s="33"/>
    </row>
  </sheetData>
  <phoneticPr fontId="64" type="noConversion"/>
  <pageMargins left="0.35" right="0.35" top="0.39" bottom="0.39" header="0" footer="0"/>
  <pageSetup paperSize="9" orientation="portrait" horizontalDpi="360" verticalDpi="360" r:id="rId1"/>
  <headerFooter alignWithMargins="0"/>
  <drawing r:id="rId2"/>
</worksheet>
</file>

<file path=xl/worksheets/sheet2.xml><?xml version="1.0" encoding="utf-8"?>
<worksheet xmlns="http://schemas.openxmlformats.org/spreadsheetml/2006/main" xmlns:r="http://schemas.openxmlformats.org/officeDocument/2006/relationships">
  <sheetPr codeName="Sheet38">
    <pageSetUpPr fitToPage="1"/>
  </sheetPr>
  <dimension ref="A1:P42"/>
  <sheetViews>
    <sheetView showGridLines="0" showZeros="0" workbookViewId="0">
      <selection activeCell="A22" sqref="A22:B23"/>
    </sheetView>
  </sheetViews>
  <sheetFormatPr defaultRowHeight="12.75"/>
  <cols>
    <col min="1" max="1" width="27.85546875" customWidth="1"/>
    <col min="2" max="2" width="22.42578125" customWidth="1"/>
    <col min="3" max="12" width="4.28515625" hidden="1" customWidth="1"/>
    <col min="13" max="13" width="7.7109375" hidden="1" customWidth="1"/>
    <col min="14" max="14" width="7.7109375" style="41" customWidth="1"/>
    <col min="15" max="15" width="8.5703125" customWidth="1"/>
    <col min="16" max="16" width="11.5703125" hidden="1" customWidth="1"/>
  </cols>
  <sheetData>
    <row r="1" spans="1:14" ht="26.25">
      <c r="A1" s="42" t="str">
        <f>Altalanos!$A$6</f>
        <v>Golde Ace Kupa</v>
      </c>
      <c r="B1" s="43"/>
      <c r="C1" s="43"/>
      <c r="D1" s="33"/>
      <c r="E1" s="33"/>
      <c r="F1" s="44"/>
      <c r="G1" s="33"/>
      <c r="H1" s="33"/>
      <c r="I1" s="33"/>
      <c r="J1" s="33"/>
      <c r="K1" s="33"/>
      <c r="L1" s="33"/>
      <c r="M1" s="33"/>
      <c r="N1" s="45"/>
    </row>
    <row r="2" spans="1:14">
      <c r="A2" s="46"/>
      <c r="B2" s="27"/>
      <c r="C2" s="27"/>
      <c r="D2" s="33"/>
      <c r="E2" s="33"/>
      <c r="F2" s="33"/>
      <c r="G2" s="33"/>
      <c r="H2" s="33"/>
      <c r="I2" s="33"/>
      <c r="J2" s="33"/>
      <c r="K2" s="33"/>
      <c r="L2" s="33"/>
      <c r="M2" s="33"/>
      <c r="N2" s="44"/>
    </row>
    <row r="3" spans="1:14" s="2" customFormat="1" ht="39.75" customHeight="1" thickBot="1">
      <c r="A3" s="47"/>
      <c r="B3" s="48" t="s">
        <v>80</v>
      </c>
      <c r="C3" s="49"/>
      <c r="D3" s="50"/>
      <c r="E3" s="50"/>
      <c r="F3" s="51"/>
      <c r="G3" s="50"/>
      <c r="H3" s="52"/>
      <c r="I3" s="51"/>
      <c r="J3" s="50"/>
      <c r="K3" s="50"/>
      <c r="L3" s="50"/>
      <c r="M3" s="50"/>
      <c r="N3" s="52"/>
    </row>
    <row r="4" spans="1:14" s="18" customFormat="1" ht="9.75">
      <c r="A4" s="51" t="s">
        <v>81</v>
      </c>
      <c r="B4" s="49" t="s">
        <v>78</v>
      </c>
      <c r="C4" s="53"/>
      <c r="D4" s="53"/>
      <c r="E4" s="53"/>
      <c r="F4" s="53"/>
      <c r="G4" s="53"/>
      <c r="H4" s="53"/>
      <c r="I4" s="53"/>
      <c r="J4" s="53"/>
      <c r="K4" s="53"/>
      <c r="L4" s="53"/>
      <c r="M4" s="53"/>
      <c r="N4" s="53"/>
    </row>
    <row r="5" spans="1:14" s="34" customFormat="1" ht="12.75" customHeight="1">
      <c r="A5" s="54" t="str">
        <f>Altalanos!$A$10</f>
        <v>2022.03.19-21</v>
      </c>
      <c r="B5" s="55" t="str">
        <f>Altalanos!$C$10</f>
        <v>Budapest</v>
      </c>
      <c r="C5" s="56"/>
      <c r="D5" s="56"/>
      <c r="E5" s="56"/>
      <c r="F5" s="56"/>
      <c r="G5" s="56"/>
      <c r="H5" s="56"/>
      <c r="I5" s="56"/>
      <c r="J5" s="56"/>
      <c r="K5" s="56"/>
      <c r="L5" s="56"/>
      <c r="M5" s="57"/>
      <c r="N5" s="57"/>
    </row>
    <row r="6" spans="1:14" s="2" customFormat="1" ht="60" customHeight="1" thickBot="1">
      <c r="A6" s="386" t="s">
        <v>82</v>
      </c>
      <c r="B6" s="386"/>
      <c r="C6" s="58"/>
      <c r="D6" s="58"/>
      <c r="E6" s="58"/>
      <c r="F6" s="59"/>
      <c r="G6" s="60"/>
      <c r="H6" s="58"/>
      <c r="I6" s="59"/>
      <c r="J6" s="58"/>
      <c r="K6" s="58"/>
      <c r="L6" s="58"/>
      <c r="M6" s="58"/>
      <c r="N6" s="61"/>
    </row>
    <row r="7" spans="1:14" s="18" customFormat="1" ht="13.5" hidden="1" customHeight="1">
      <c r="A7" s="62"/>
      <c r="B7" s="63"/>
      <c r="C7" s="63"/>
      <c r="D7" s="63"/>
      <c r="E7" s="63"/>
      <c r="F7" s="63"/>
      <c r="G7" s="63"/>
      <c r="H7" s="63"/>
      <c r="I7" s="63"/>
      <c r="J7" s="63"/>
      <c r="K7" s="63"/>
      <c r="L7" s="63"/>
      <c r="M7" s="63"/>
      <c r="N7" s="53"/>
    </row>
    <row r="8" spans="1:14" s="11" customFormat="1" ht="12.75" hidden="1" customHeight="1">
      <c r="A8" s="64"/>
      <c r="B8" s="36"/>
      <c r="C8" s="36"/>
      <c r="D8" s="36"/>
      <c r="E8" s="36"/>
      <c r="F8" s="36"/>
      <c r="G8" s="36"/>
      <c r="H8" s="36"/>
      <c r="I8" s="36"/>
      <c r="J8" s="36"/>
      <c r="K8" s="36"/>
      <c r="L8" s="36"/>
      <c r="M8" s="36"/>
      <c r="N8" s="56"/>
    </row>
    <row r="9" spans="1:14" s="18" customFormat="1" hidden="1">
      <c r="A9" s="65"/>
      <c r="B9" s="67"/>
      <c r="C9" s="68"/>
      <c r="D9" s="67"/>
      <c r="E9" s="67"/>
      <c r="F9" s="67"/>
      <c r="G9" s="67"/>
      <c r="H9" s="67"/>
      <c r="I9" s="67"/>
      <c r="J9" s="67"/>
      <c r="K9" s="67"/>
      <c r="L9" s="67"/>
      <c r="M9" s="67"/>
      <c r="N9" s="69"/>
    </row>
    <row r="10" spans="1:14" s="18" customFormat="1" ht="9.75" hidden="1">
      <c r="A10" s="62"/>
      <c r="B10" s="63"/>
      <c r="C10" s="53"/>
      <c r="D10" s="53"/>
      <c r="E10" s="53"/>
      <c r="F10" s="53"/>
      <c r="G10" s="53"/>
      <c r="H10" s="53"/>
      <c r="I10" s="53"/>
      <c r="J10" s="53"/>
      <c r="K10" s="53"/>
      <c r="L10" s="53"/>
      <c r="M10" s="53"/>
      <c r="N10" s="53"/>
    </row>
    <row r="11" spans="1:14" s="34" customFormat="1" ht="12.75" hidden="1" customHeight="1">
      <c r="A11" s="70"/>
      <c r="B11" s="35"/>
      <c r="C11" s="56"/>
      <c r="D11" s="56"/>
      <c r="E11" s="56"/>
      <c r="F11" s="56"/>
      <c r="G11" s="56"/>
      <c r="H11" s="56"/>
      <c r="I11" s="56"/>
      <c r="J11" s="56"/>
      <c r="K11" s="56"/>
      <c r="L11" s="56"/>
      <c r="M11" s="57"/>
      <c r="N11" s="53"/>
    </row>
    <row r="12" spans="1:14" s="18" customFormat="1" ht="9.75" hidden="1">
      <c r="A12" s="62"/>
      <c r="B12" s="63"/>
      <c r="C12" s="63"/>
      <c r="D12" s="63"/>
      <c r="E12" s="63"/>
      <c r="F12" s="63"/>
      <c r="G12" s="63"/>
      <c r="H12" s="63"/>
      <c r="I12" s="63"/>
      <c r="J12" s="63"/>
      <c r="K12" s="63"/>
      <c r="L12" s="63"/>
      <c r="M12" s="63"/>
      <c r="N12" s="53"/>
    </row>
    <row r="13" spans="1:14" s="11" customFormat="1" ht="12.75" hidden="1" customHeight="1">
      <c r="A13" s="64"/>
      <c r="B13" s="36"/>
      <c r="C13" s="36"/>
      <c r="D13" s="36"/>
      <c r="E13" s="36"/>
      <c r="F13" s="36"/>
      <c r="G13" s="36"/>
      <c r="H13" s="36"/>
      <c r="I13" s="36"/>
      <c r="J13" s="36"/>
      <c r="K13" s="36"/>
      <c r="L13" s="36"/>
      <c r="M13" s="36"/>
      <c r="N13" s="12"/>
    </row>
    <row r="14" spans="1:14" s="18" customFormat="1" hidden="1">
      <c r="A14" s="65"/>
      <c r="B14" s="67"/>
      <c r="C14" s="68"/>
      <c r="D14" s="67"/>
      <c r="E14" s="67"/>
      <c r="F14" s="67"/>
      <c r="G14" s="67"/>
      <c r="H14" s="67"/>
      <c r="I14" s="67"/>
      <c r="J14" s="67"/>
      <c r="K14" s="67"/>
      <c r="L14" s="67"/>
      <c r="M14" s="67"/>
      <c r="N14" s="69"/>
    </row>
    <row r="15" spans="1:14" s="18" customFormat="1" ht="9.75" hidden="1">
      <c r="A15" s="62"/>
      <c r="B15" s="63"/>
      <c r="C15" s="53"/>
      <c r="D15" s="53"/>
      <c r="E15" s="53"/>
      <c r="F15" s="53"/>
      <c r="G15" s="53"/>
      <c r="H15" s="53"/>
      <c r="I15" s="53"/>
      <c r="J15" s="53"/>
      <c r="K15" s="53"/>
      <c r="L15" s="53"/>
      <c r="M15" s="53"/>
      <c r="N15" s="53"/>
    </row>
    <row r="16" spans="1:14" s="18" customFormat="1" hidden="1">
      <c r="A16" s="70"/>
      <c r="B16" s="35"/>
      <c r="C16" s="56"/>
      <c r="D16" s="56"/>
      <c r="E16" s="56"/>
      <c r="F16" s="56"/>
      <c r="G16" s="56"/>
      <c r="H16" s="56"/>
      <c r="I16" s="56"/>
      <c r="J16" s="56"/>
      <c r="K16" s="56"/>
      <c r="L16" s="56"/>
      <c r="M16" s="57"/>
      <c r="N16" s="53"/>
    </row>
    <row r="17" spans="1:16" s="18" customFormat="1" ht="9.75" hidden="1">
      <c r="A17" s="62"/>
      <c r="B17" s="63"/>
      <c r="C17" s="63"/>
      <c r="D17" s="63"/>
      <c r="E17" s="63"/>
      <c r="F17" s="63"/>
      <c r="G17" s="63"/>
      <c r="H17" s="63"/>
      <c r="I17" s="63"/>
      <c r="J17" s="63"/>
      <c r="K17" s="63"/>
      <c r="L17" s="63"/>
      <c r="M17" s="63"/>
      <c r="N17" s="53"/>
    </row>
    <row r="18" spans="1:16" s="11" customFormat="1" ht="12.75" hidden="1" customHeight="1">
      <c r="A18" s="64"/>
      <c r="B18" s="36"/>
      <c r="C18" s="36"/>
      <c r="D18" s="36"/>
      <c r="E18" s="36"/>
      <c r="F18" s="36"/>
      <c r="G18" s="36"/>
      <c r="H18" s="36"/>
      <c r="I18" s="36"/>
      <c r="J18" s="36"/>
      <c r="K18" s="36"/>
      <c r="L18" s="36"/>
      <c r="M18" s="36"/>
      <c r="N18" s="12"/>
    </row>
    <row r="19" spans="1:16" s="11" customFormat="1" ht="7.5" hidden="1" customHeight="1">
      <c r="A19" s="71"/>
      <c r="B19" s="71"/>
      <c r="C19" s="14"/>
      <c r="D19" s="14"/>
      <c r="E19" s="14"/>
      <c r="F19" s="14"/>
      <c r="G19" s="14"/>
      <c r="H19" s="14"/>
      <c r="I19" s="14"/>
      <c r="J19" s="14"/>
      <c r="K19" s="14"/>
      <c r="L19" s="14"/>
      <c r="M19" s="14"/>
      <c r="N19" s="12"/>
    </row>
    <row r="20" spans="1:16" s="18" customFormat="1" ht="13.5" thickBot="1">
      <c r="A20" s="258" t="s">
        <v>83</v>
      </c>
      <c r="B20" s="259"/>
      <c r="C20" s="68"/>
      <c r="D20" s="67"/>
      <c r="E20" s="67"/>
      <c r="F20" s="67"/>
      <c r="G20" s="67"/>
      <c r="H20" s="67"/>
      <c r="I20" s="67"/>
      <c r="J20" s="67"/>
      <c r="K20" s="67"/>
      <c r="L20" s="67"/>
      <c r="M20" s="67"/>
      <c r="N20" s="69"/>
    </row>
    <row r="21" spans="1:16" s="18" customFormat="1" ht="9.75">
      <c r="A21" s="72" t="s">
        <v>84</v>
      </c>
      <c r="B21" s="73" t="s">
        <v>85</v>
      </c>
      <c r="C21" s="53"/>
      <c r="D21" s="53"/>
      <c r="E21" s="53"/>
      <c r="F21" s="53"/>
      <c r="G21" s="53"/>
      <c r="H21" s="53"/>
      <c r="I21" s="53"/>
      <c r="J21" s="53"/>
      <c r="K21" s="53"/>
      <c r="L21" s="53"/>
      <c r="M21" s="53"/>
      <c r="N21" s="53"/>
      <c r="P21" s="74" t="s">
        <v>118</v>
      </c>
    </row>
    <row r="22" spans="1:16" s="18" customFormat="1" ht="19.5" customHeight="1">
      <c r="A22" s="75"/>
      <c r="B22" s="76"/>
      <c r="C22" s="56"/>
      <c r="D22" s="56"/>
      <c r="E22" s="56"/>
      <c r="F22" s="56"/>
      <c r="G22" s="56"/>
      <c r="H22" s="56"/>
      <c r="I22" s="56"/>
      <c r="J22" s="56"/>
      <c r="K22" s="56"/>
      <c r="L22" s="56"/>
      <c r="M22" s="57"/>
      <c r="N22" s="53"/>
      <c r="P22" s="77" t="str">
        <f t="shared" ref="P22:P29" si="0">LEFT(B22,1)&amp;" "&amp;A22</f>
        <v xml:space="preserve"> </v>
      </c>
    </row>
    <row r="23" spans="1:16" s="18" customFormat="1" ht="19.5" customHeight="1">
      <c r="A23" s="75"/>
      <c r="B23" s="76"/>
      <c r="C23" s="56"/>
      <c r="D23" s="56"/>
      <c r="E23" s="56"/>
      <c r="F23" s="56"/>
      <c r="G23" s="56"/>
      <c r="H23" s="56"/>
      <c r="I23" s="56"/>
      <c r="J23" s="56"/>
      <c r="K23" s="56"/>
      <c r="L23" s="56"/>
      <c r="M23" s="57"/>
      <c r="N23" s="53"/>
      <c r="P23" s="77" t="str">
        <f t="shared" si="0"/>
        <v xml:space="preserve"> </v>
      </c>
    </row>
    <row r="24" spans="1:16" s="18" customFormat="1" ht="19.5" customHeight="1">
      <c r="A24" s="75"/>
      <c r="B24" s="76"/>
      <c r="C24" s="56"/>
      <c r="D24" s="56"/>
      <c r="E24" s="56"/>
      <c r="F24" s="56"/>
      <c r="G24" s="56"/>
      <c r="H24" s="56"/>
      <c r="I24" s="56"/>
      <c r="J24" s="56"/>
      <c r="K24" s="56"/>
      <c r="L24" s="56"/>
      <c r="M24" s="57"/>
      <c r="N24" s="53"/>
      <c r="P24" s="77" t="str">
        <f t="shared" si="0"/>
        <v xml:space="preserve"> </v>
      </c>
    </row>
    <row r="25" spans="1:16" s="2" customFormat="1" ht="19.5" customHeight="1">
      <c r="A25" s="75"/>
      <c r="B25" s="76"/>
      <c r="C25" s="56"/>
      <c r="D25" s="56"/>
      <c r="E25" s="56"/>
      <c r="F25" s="56"/>
      <c r="G25" s="56"/>
      <c r="H25" s="56"/>
      <c r="I25" s="56"/>
      <c r="J25" s="56"/>
      <c r="K25" s="56"/>
      <c r="L25" s="56"/>
      <c r="M25" s="57"/>
      <c r="N25" s="53"/>
      <c r="P25" s="77" t="str">
        <f t="shared" si="0"/>
        <v xml:space="preserve"> </v>
      </c>
    </row>
    <row r="26" spans="1:16" s="2" customFormat="1" ht="19.5" customHeight="1">
      <c r="A26" s="75"/>
      <c r="B26" s="76"/>
      <c r="C26" s="56"/>
      <c r="D26" s="56"/>
      <c r="E26" s="56"/>
      <c r="F26" s="56"/>
      <c r="G26" s="56"/>
      <c r="H26" s="56"/>
      <c r="I26" s="56"/>
      <c r="J26" s="56"/>
      <c r="K26" s="56"/>
      <c r="L26" s="56"/>
      <c r="M26" s="57"/>
      <c r="N26" s="53"/>
      <c r="P26" s="77" t="str">
        <f t="shared" si="0"/>
        <v xml:space="preserve"> </v>
      </c>
    </row>
    <row r="27" spans="1:16" s="2" customFormat="1" ht="19.5" customHeight="1">
      <c r="A27" s="75"/>
      <c r="B27" s="76"/>
      <c r="C27" s="56"/>
      <c r="D27" s="56"/>
      <c r="E27" s="56"/>
      <c r="F27" s="56"/>
      <c r="G27" s="56"/>
      <c r="H27" s="56"/>
      <c r="I27" s="56"/>
      <c r="J27" s="56"/>
      <c r="K27" s="56"/>
      <c r="L27" s="56"/>
      <c r="M27" s="57"/>
      <c r="N27" s="53"/>
      <c r="P27" s="77" t="str">
        <f t="shared" si="0"/>
        <v xml:space="preserve"> </v>
      </c>
    </row>
    <row r="28" spans="1:16" s="2" customFormat="1" ht="19.5" customHeight="1">
      <c r="A28" s="75"/>
      <c r="B28" s="76"/>
      <c r="C28" s="56"/>
      <c r="D28" s="56"/>
      <c r="E28" s="56"/>
      <c r="F28" s="56"/>
      <c r="G28" s="56"/>
      <c r="H28" s="56"/>
      <c r="I28" s="56"/>
      <c r="J28" s="56"/>
      <c r="K28" s="56"/>
      <c r="L28" s="56"/>
      <c r="M28" s="57"/>
      <c r="N28" s="53"/>
      <c r="P28" s="77" t="str">
        <f t="shared" si="0"/>
        <v xml:space="preserve"> </v>
      </c>
    </row>
    <row r="29" spans="1:16" s="2" customFormat="1" ht="19.5" customHeight="1" thickBot="1">
      <c r="A29" s="78"/>
      <c r="B29" s="79"/>
      <c r="C29" s="56"/>
      <c r="D29" s="56"/>
      <c r="E29" s="56"/>
      <c r="F29" s="56"/>
      <c r="G29" s="56"/>
      <c r="H29" s="56"/>
      <c r="I29" s="56"/>
      <c r="J29" s="56"/>
      <c r="K29" s="56"/>
      <c r="L29" s="56"/>
      <c r="M29" s="57"/>
      <c r="N29" s="53"/>
      <c r="P29" s="77" t="str">
        <f t="shared" si="0"/>
        <v xml:space="preserve"> </v>
      </c>
    </row>
    <row r="30" spans="1:16" ht="13.5" thickBot="1">
      <c r="A30" s="33"/>
      <c r="B30" s="33"/>
      <c r="C30" s="33"/>
      <c r="D30" s="33"/>
      <c r="E30" s="33"/>
      <c r="F30" s="33"/>
      <c r="G30" s="33"/>
      <c r="H30" s="33"/>
      <c r="I30" s="33"/>
      <c r="J30" s="33"/>
      <c r="K30" s="33"/>
      <c r="L30" s="33"/>
      <c r="M30" s="33"/>
      <c r="N30" s="80"/>
      <c r="P30" s="81" t="s">
        <v>119</v>
      </c>
    </row>
    <row r="31" spans="1:16">
      <c r="A31" s="33"/>
      <c r="B31" s="33"/>
      <c r="C31" s="33"/>
      <c r="D31" s="33"/>
      <c r="E31" s="33"/>
      <c r="F31" s="33"/>
      <c r="G31" s="33"/>
      <c r="H31" s="33"/>
      <c r="I31" s="33"/>
      <c r="J31" s="33"/>
      <c r="K31" s="33"/>
      <c r="L31" s="33"/>
      <c r="M31" s="33"/>
      <c r="N31" s="80"/>
    </row>
    <row r="32" spans="1:16">
      <c r="A32" s="33"/>
      <c r="B32" s="33"/>
      <c r="C32" s="33"/>
      <c r="D32" s="33"/>
      <c r="E32" s="33"/>
      <c r="F32" s="33"/>
      <c r="G32" s="33"/>
      <c r="H32" s="33"/>
      <c r="I32" s="33"/>
      <c r="J32" s="33"/>
      <c r="K32" s="33"/>
      <c r="L32" s="33"/>
      <c r="M32" s="33"/>
      <c r="N32" s="80"/>
    </row>
    <row r="33" spans="1:14">
      <c r="A33" s="33"/>
      <c r="B33" s="33"/>
      <c r="C33" s="33"/>
      <c r="D33" s="33"/>
      <c r="E33" s="33"/>
      <c r="F33" s="33"/>
      <c r="G33" s="33"/>
      <c r="H33" s="33"/>
      <c r="I33" s="33"/>
      <c r="J33" s="33"/>
      <c r="K33" s="33"/>
      <c r="L33" s="33"/>
      <c r="M33" s="33"/>
      <c r="N33" s="80"/>
    </row>
    <row r="34" spans="1:14">
      <c r="A34" s="33"/>
      <c r="B34" s="33"/>
      <c r="C34" s="33"/>
      <c r="D34" s="33"/>
      <c r="E34" s="33"/>
      <c r="F34" s="33"/>
      <c r="G34" s="33"/>
      <c r="H34" s="33"/>
      <c r="I34" s="33"/>
      <c r="J34" s="33"/>
      <c r="K34" s="33"/>
      <c r="L34" s="33"/>
      <c r="M34" s="33"/>
      <c r="N34" s="80"/>
    </row>
    <row r="35" spans="1:14">
      <c r="A35" s="33"/>
      <c r="B35" s="33"/>
      <c r="C35" s="33"/>
      <c r="D35" s="33"/>
      <c r="E35" s="33"/>
      <c r="F35" s="33"/>
      <c r="G35" s="33"/>
      <c r="H35" s="33"/>
      <c r="I35" s="33"/>
      <c r="J35" s="33"/>
      <c r="K35" s="33"/>
      <c r="L35" s="33"/>
      <c r="M35" s="33"/>
      <c r="N35" s="80"/>
    </row>
    <row r="36" spans="1:14">
      <c r="A36" s="33"/>
      <c r="B36" s="33"/>
      <c r="C36" s="33"/>
      <c r="D36" s="33"/>
      <c r="E36" s="33"/>
      <c r="F36" s="33"/>
      <c r="G36" s="33"/>
      <c r="H36" s="33"/>
      <c r="I36" s="33"/>
      <c r="J36" s="33"/>
      <c r="K36" s="33"/>
      <c r="L36" s="33"/>
      <c r="M36" s="33"/>
      <c r="N36" s="80"/>
    </row>
    <row r="37" spans="1:14">
      <c r="A37" s="33"/>
      <c r="B37" s="33"/>
      <c r="C37" s="33"/>
      <c r="D37" s="33"/>
      <c r="E37" s="33"/>
      <c r="F37" s="33"/>
      <c r="G37" s="33"/>
      <c r="H37" s="33"/>
      <c r="I37" s="33"/>
      <c r="J37" s="33"/>
      <c r="K37" s="33"/>
      <c r="L37" s="33"/>
      <c r="M37" s="33"/>
      <c r="N37" s="80"/>
    </row>
    <row r="38" spans="1:14">
      <c r="A38" s="33"/>
      <c r="B38" s="33"/>
      <c r="C38" s="33"/>
      <c r="D38" s="33"/>
      <c r="E38" s="33"/>
      <c r="F38" s="33"/>
      <c r="G38" s="33"/>
      <c r="H38" s="33"/>
      <c r="I38" s="33"/>
      <c r="J38" s="33"/>
      <c r="K38" s="33"/>
      <c r="L38" s="33"/>
      <c r="M38" s="33"/>
      <c r="N38" s="80"/>
    </row>
    <row r="39" spans="1:14">
      <c r="A39" s="33"/>
      <c r="B39" s="33"/>
      <c r="C39" s="33"/>
      <c r="D39" s="33"/>
      <c r="E39" s="33"/>
      <c r="F39" s="33"/>
      <c r="G39" s="33"/>
      <c r="H39" s="33"/>
      <c r="I39" s="33"/>
      <c r="J39" s="33"/>
      <c r="K39" s="33"/>
      <c r="L39" s="33"/>
      <c r="M39" s="33"/>
      <c r="N39" s="80"/>
    </row>
    <row r="40" spans="1:14">
      <c r="A40" s="33"/>
      <c r="B40" s="33"/>
      <c r="C40" s="33"/>
      <c r="D40" s="33"/>
      <c r="E40" s="33"/>
      <c r="F40" s="33"/>
      <c r="G40" s="33"/>
      <c r="H40" s="33"/>
      <c r="I40" s="33"/>
      <c r="J40" s="33"/>
      <c r="K40" s="33"/>
      <c r="L40" s="33"/>
      <c r="M40" s="33"/>
      <c r="N40" s="80"/>
    </row>
    <row r="41" spans="1:14">
      <c r="A41" s="33"/>
      <c r="B41" s="33"/>
      <c r="C41" s="33"/>
      <c r="D41" s="33"/>
      <c r="E41" s="33"/>
      <c r="F41" s="33"/>
      <c r="G41" s="33"/>
      <c r="H41" s="33"/>
      <c r="I41" s="33"/>
      <c r="J41" s="33"/>
      <c r="K41" s="33"/>
      <c r="L41" s="33"/>
      <c r="M41" s="33"/>
      <c r="N41" s="80"/>
    </row>
    <row r="42" spans="1:14">
      <c r="A42" s="33"/>
      <c r="B42" s="33"/>
      <c r="C42" s="33"/>
      <c r="D42" s="33"/>
      <c r="E42" s="33"/>
      <c r="F42" s="33"/>
      <c r="G42" s="33"/>
      <c r="H42" s="33"/>
      <c r="I42" s="33"/>
      <c r="J42" s="33"/>
      <c r="K42" s="33"/>
      <c r="L42" s="33"/>
      <c r="M42" s="33"/>
      <c r="N42" s="80"/>
    </row>
  </sheetData>
  <mergeCells count="1">
    <mergeCell ref="A6:B6"/>
  </mergeCells>
  <phoneticPr fontId="64" type="noConversion"/>
  <printOptions horizontalCentered="1"/>
  <pageMargins left="0.35" right="0.35" top="0.39" bottom="0.39" header="0" footer="0"/>
  <pageSetup paperSize="9" orientation="portrait" horizontalDpi="200" verticalDpi="200"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sheetPr codeName="Sheet15">
    <tabColor indexed="42"/>
  </sheetPr>
  <dimension ref="A1:Q156"/>
  <sheetViews>
    <sheetView showGridLines="0" showZeros="0" workbookViewId="0">
      <pane ySplit="6" topLeftCell="A13" activePane="bottomLeft" state="frozen"/>
      <selection activeCell="C12" sqref="C12"/>
      <selection pane="bottomLeft" activeCell="H36" sqref="H36"/>
    </sheetView>
  </sheetViews>
  <sheetFormatPr defaultRowHeight="12.75"/>
  <cols>
    <col min="1" max="1" width="3.85546875" customWidth="1"/>
    <col min="2" max="2" width="13" customWidth="1"/>
    <col min="3" max="3" width="14.28515625" customWidth="1"/>
    <col min="4" max="4" width="12" style="41" customWidth="1"/>
    <col min="5" max="5" width="10.5703125" style="359" customWidth="1"/>
    <col min="6" max="6" width="6.140625" style="93" hidden="1" customWidth="1"/>
    <col min="7" max="7" width="28.7109375" style="93" customWidth="1"/>
    <col min="8" max="8" width="7.7109375" style="41" customWidth="1"/>
    <col min="9" max="13" width="7.42578125" style="41" hidden="1" customWidth="1"/>
    <col min="14" max="15" width="7.42578125" style="41" customWidth="1"/>
    <col min="16" max="16" width="7.42578125" style="41" hidden="1" customWidth="1"/>
    <col min="17" max="17" width="7.42578125" style="41" customWidth="1"/>
  </cols>
  <sheetData>
    <row r="1" spans="1:17" ht="26.25">
      <c r="A1" s="273" t="str">
        <f>Altalanos!$A$6</f>
        <v>Golde Ace Kupa</v>
      </c>
      <c r="B1" s="87"/>
      <c r="C1" s="87"/>
      <c r="D1" s="267"/>
      <c r="E1" s="291" t="s">
        <v>109</v>
      </c>
      <c r="F1" s="280"/>
      <c r="G1" s="281"/>
      <c r="H1" s="282"/>
      <c r="I1" s="282"/>
      <c r="J1" s="283"/>
      <c r="K1" s="283"/>
      <c r="L1" s="283"/>
      <c r="M1" s="283"/>
      <c r="N1" s="283"/>
      <c r="O1" s="283"/>
      <c r="P1" s="283"/>
      <c r="Q1" s="284"/>
    </row>
    <row r="2" spans="1:17" ht="13.5" thickBot="1">
      <c r="B2" s="89" t="s">
        <v>108</v>
      </c>
      <c r="C2" s="89" t="str">
        <f>Altalanos!$A$8</f>
        <v>F14</v>
      </c>
      <c r="D2" s="107"/>
      <c r="E2" s="291" t="s">
        <v>91</v>
      </c>
      <c r="F2" s="94"/>
      <c r="G2" s="94"/>
      <c r="H2" s="350"/>
      <c r="I2" s="350"/>
      <c r="J2" s="88"/>
      <c r="K2" s="88"/>
      <c r="L2" s="88"/>
      <c r="M2" s="88"/>
      <c r="N2" s="101"/>
      <c r="O2" s="82"/>
      <c r="P2" s="82"/>
      <c r="Q2" s="101"/>
    </row>
    <row r="3" spans="1:17" s="2" customFormat="1" ht="13.5" thickBot="1">
      <c r="A3" s="343" t="s">
        <v>107</v>
      </c>
      <c r="B3" s="348"/>
      <c r="C3" s="348"/>
      <c r="D3" s="348"/>
      <c r="E3" s="348"/>
      <c r="F3" s="348"/>
      <c r="G3" s="348"/>
      <c r="H3" s="348"/>
      <c r="I3" s="349"/>
      <c r="J3" s="102"/>
      <c r="K3" s="108"/>
      <c r="L3" s="108"/>
      <c r="M3" s="108"/>
      <c r="N3" s="324" t="s">
        <v>90</v>
      </c>
      <c r="O3" s="103"/>
      <c r="P3" s="109"/>
      <c r="Q3" s="292"/>
    </row>
    <row r="4" spans="1:17" s="2" customFormat="1">
      <c r="A4" s="51" t="s">
        <v>81</v>
      </c>
      <c r="B4" s="51"/>
      <c r="C4" s="49" t="s">
        <v>78</v>
      </c>
      <c r="D4" s="51" t="s">
        <v>86</v>
      </c>
      <c r="E4" s="83"/>
      <c r="G4" s="110"/>
      <c r="H4" s="361" t="s">
        <v>87</v>
      </c>
      <c r="I4" s="355"/>
      <c r="J4" s="111"/>
      <c r="K4" s="112"/>
      <c r="L4" s="112"/>
      <c r="M4" s="112"/>
      <c r="N4" s="111"/>
      <c r="O4" s="293"/>
      <c r="P4" s="293"/>
      <c r="Q4" s="113"/>
    </row>
    <row r="5" spans="1:17" s="2" customFormat="1" ht="13.5" thickBot="1">
      <c r="A5" s="285" t="str">
        <f>Altalanos!$A$10</f>
        <v>2022.03.19-21</v>
      </c>
      <c r="B5" s="285"/>
      <c r="C5" s="90" t="str">
        <f>Altalanos!$C$10</f>
        <v>Budapest</v>
      </c>
      <c r="D5" s="91" t="str">
        <f>Altalanos!$D$10</f>
        <v xml:space="preserve">  </v>
      </c>
      <c r="E5" s="91"/>
      <c r="F5" s="91"/>
      <c r="G5" s="91"/>
      <c r="H5" s="318" t="str">
        <f>Altalanos!$E$10</f>
        <v>Kádár László</v>
      </c>
      <c r="I5" s="362"/>
      <c r="J5" s="114"/>
      <c r="K5" s="84"/>
      <c r="L5" s="84"/>
      <c r="M5" s="84"/>
      <c r="N5" s="114"/>
      <c r="O5" s="91"/>
      <c r="P5" s="91"/>
      <c r="Q5" s="365"/>
    </row>
    <row r="6" spans="1:17" ht="30" customHeight="1" thickBot="1">
      <c r="A6" s="271" t="s">
        <v>92</v>
      </c>
      <c r="B6" s="104" t="s">
        <v>84</v>
      </c>
      <c r="C6" s="104" t="s">
        <v>85</v>
      </c>
      <c r="D6" s="104" t="s">
        <v>88</v>
      </c>
      <c r="E6" s="105" t="s">
        <v>89</v>
      </c>
      <c r="F6" s="105" t="s">
        <v>93</v>
      </c>
      <c r="G6" s="105" t="s">
        <v>145</v>
      </c>
      <c r="H6" s="351" t="s">
        <v>94</v>
      </c>
      <c r="I6" s="352"/>
      <c r="J6" s="275" t="s">
        <v>73</v>
      </c>
      <c r="K6" s="106" t="s">
        <v>71</v>
      </c>
      <c r="L6" s="277" t="s">
        <v>1</v>
      </c>
      <c r="M6" s="249" t="s">
        <v>72</v>
      </c>
      <c r="N6" s="308" t="s">
        <v>106</v>
      </c>
      <c r="O6" s="289" t="s">
        <v>95</v>
      </c>
      <c r="P6" s="290" t="s">
        <v>2</v>
      </c>
      <c r="Q6" s="105" t="s">
        <v>96</v>
      </c>
    </row>
    <row r="7" spans="1:17" s="11" customFormat="1" ht="18.95" customHeight="1">
      <c r="A7" s="279">
        <v>1</v>
      </c>
      <c r="B7" s="383" t="s">
        <v>269</v>
      </c>
      <c r="C7" s="383" t="s">
        <v>270</v>
      </c>
      <c r="D7" t="s">
        <v>172</v>
      </c>
      <c r="E7" t="s">
        <v>173</v>
      </c>
      <c r="F7">
        <v>7</v>
      </c>
      <c r="G7"/>
      <c r="H7">
        <v>7</v>
      </c>
      <c r="I7" s="97"/>
      <c r="J7" s="276"/>
      <c r="K7" s="274"/>
      <c r="L7" s="278"/>
      <c r="M7" s="274"/>
      <c r="N7" s="268"/>
      <c r="O7" s="11">
        <v>1</v>
      </c>
      <c r="P7" s="116"/>
      <c r="Q7" s="98"/>
    </row>
    <row r="8" spans="1:17" s="11" customFormat="1" ht="18.95" customHeight="1">
      <c r="A8" s="279">
        <v>2</v>
      </c>
      <c r="B8" s="383" t="s">
        <v>271</v>
      </c>
      <c r="C8" s="383" t="s">
        <v>281</v>
      </c>
      <c r="D8" t="s">
        <v>174</v>
      </c>
      <c r="E8" t="s">
        <v>175</v>
      </c>
      <c r="F8">
        <v>9</v>
      </c>
      <c r="G8"/>
      <c r="H8">
        <v>9</v>
      </c>
      <c r="I8" s="97"/>
      <c r="J8" s="276"/>
      <c r="K8" s="274"/>
      <c r="L8" s="278"/>
      <c r="M8" s="274"/>
      <c r="N8" s="268"/>
      <c r="O8" s="11">
        <v>2</v>
      </c>
      <c r="P8" s="116"/>
      <c r="Q8" s="98"/>
    </row>
    <row r="9" spans="1:17" s="11" customFormat="1" ht="18.95" customHeight="1">
      <c r="A9" s="279">
        <v>3</v>
      </c>
      <c r="B9" s="383" t="s">
        <v>272</v>
      </c>
      <c r="C9" s="383" t="s">
        <v>282</v>
      </c>
      <c r="D9" t="s">
        <v>176</v>
      </c>
      <c r="E9" t="s">
        <v>177</v>
      </c>
      <c r="F9">
        <v>10</v>
      </c>
      <c r="G9"/>
      <c r="H9">
        <v>10</v>
      </c>
      <c r="I9" s="97"/>
      <c r="J9" s="276"/>
      <c r="K9" s="274"/>
      <c r="L9" s="278"/>
      <c r="M9" s="274"/>
      <c r="N9" s="268"/>
      <c r="O9" s="11">
        <v>3</v>
      </c>
      <c r="P9" s="357"/>
      <c r="Q9" s="309"/>
    </row>
    <row r="10" spans="1:17" s="11" customFormat="1" ht="18.95" customHeight="1">
      <c r="A10" s="279">
        <v>4</v>
      </c>
      <c r="B10" t="s">
        <v>273</v>
      </c>
      <c r="C10" s="383" t="s">
        <v>283</v>
      </c>
      <c r="D10" t="s">
        <v>178</v>
      </c>
      <c r="E10" t="s">
        <v>179</v>
      </c>
      <c r="F10">
        <v>14</v>
      </c>
      <c r="G10"/>
      <c r="H10">
        <v>14</v>
      </c>
      <c r="I10" s="97"/>
      <c r="J10" s="276"/>
      <c r="K10" s="274"/>
      <c r="L10" s="278"/>
      <c r="M10" s="274"/>
      <c r="N10" s="268"/>
      <c r="O10" s="11">
        <v>4</v>
      </c>
      <c r="P10" s="356"/>
      <c r="Q10" s="353"/>
    </row>
    <row r="11" spans="1:17" s="11" customFormat="1" ht="18.95" customHeight="1">
      <c r="A11" s="279">
        <v>5</v>
      </c>
      <c r="B11" s="383" t="s">
        <v>275</v>
      </c>
      <c r="C11" s="383" t="s">
        <v>284</v>
      </c>
      <c r="D11" t="s">
        <v>180</v>
      </c>
      <c r="E11" t="s">
        <v>181</v>
      </c>
      <c r="F11">
        <v>15</v>
      </c>
      <c r="G11"/>
      <c r="H11">
        <v>15</v>
      </c>
      <c r="I11" s="97"/>
      <c r="J11" s="276"/>
      <c r="K11" s="274"/>
      <c r="L11" s="278"/>
      <c r="M11" s="274"/>
      <c r="N11" s="268"/>
      <c r="O11" s="11">
        <v>5</v>
      </c>
      <c r="P11" s="356"/>
      <c r="Q11" s="353"/>
    </row>
    <row r="12" spans="1:17" s="11" customFormat="1" ht="18.95" customHeight="1">
      <c r="A12" s="279">
        <v>6</v>
      </c>
      <c r="B12" s="383" t="s">
        <v>274</v>
      </c>
      <c r="C12" s="383" t="s">
        <v>285</v>
      </c>
      <c r="D12" t="s">
        <v>182</v>
      </c>
      <c r="E12" t="s">
        <v>183</v>
      </c>
      <c r="F12">
        <v>16</v>
      </c>
      <c r="G12"/>
      <c r="H12">
        <v>16</v>
      </c>
      <c r="I12" s="97"/>
      <c r="J12" s="276"/>
      <c r="K12" s="274"/>
      <c r="L12" s="278"/>
      <c r="M12" s="274"/>
      <c r="N12" s="268"/>
      <c r="O12" s="11">
        <v>6</v>
      </c>
      <c r="P12" s="356"/>
      <c r="Q12" s="353"/>
    </row>
    <row r="13" spans="1:17" s="11" customFormat="1" ht="18.95" customHeight="1">
      <c r="A13" s="279">
        <v>7</v>
      </c>
      <c r="B13" s="383" t="s">
        <v>276</v>
      </c>
      <c r="C13" s="383" t="s">
        <v>286</v>
      </c>
      <c r="D13" t="s">
        <v>184</v>
      </c>
      <c r="E13" t="s">
        <v>185</v>
      </c>
      <c r="F13">
        <v>17</v>
      </c>
      <c r="G13"/>
      <c r="H13">
        <v>17</v>
      </c>
      <c r="I13" s="97"/>
      <c r="J13" s="276"/>
      <c r="K13" s="274"/>
      <c r="L13" s="278"/>
      <c r="M13" s="274"/>
      <c r="N13" s="268"/>
      <c r="O13" s="11">
        <v>7</v>
      </c>
      <c r="P13" s="356"/>
      <c r="Q13" s="353"/>
    </row>
    <row r="14" spans="1:17" s="11" customFormat="1" ht="18.95" customHeight="1">
      <c r="A14" s="279">
        <v>8</v>
      </c>
      <c r="B14" s="383" t="s">
        <v>277</v>
      </c>
      <c r="C14" s="383" t="s">
        <v>287</v>
      </c>
      <c r="D14" t="s">
        <v>186</v>
      </c>
      <c r="E14" t="s">
        <v>187</v>
      </c>
      <c r="F14">
        <v>18</v>
      </c>
      <c r="G14"/>
      <c r="H14">
        <v>18</v>
      </c>
      <c r="I14" s="97"/>
      <c r="J14" s="276"/>
      <c r="K14" s="274"/>
      <c r="L14" s="278"/>
      <c r="M14" s="274"/>
      <c r="N14" s="268"/>
      <c r="O14" s="11">
        <v>8</v>
      </c>
      <c r="P14" s="356"/>
      <c r="Q14" s="353"/>
    </row>
    <row r="15" spans="1:17" s="11" customFormat="1" ht="18.95" customHeight="1">
      <c r="A15" s="279">
        <v>9</v>
      </c>
      <c r="B15" s="383" t="s">
        <v>278</v>
      </c>
      <c r="C15" s="383" t="s">
        <v>288</v>
      </c>
      <c r="D15" t="s">
        <v>174</v>
      </c>
      <c r="E15" t="s">
        <v>188</v>
      </c>
      <c r="F15">
        <v>19</v>
      </c>
      <c r="G15"/>
      <c r="H15">
        <v>19</v>
      </c>
      <c r="I15" s="97"/>
      <c r="J15" s="276"/>
      <c r="K15" s="274"/>
      <c r="L15" s="278"/>
      <c r="M15" s="314"/>
      <c r="N15" s="268"/>
      <c r="O15" s="11">
        <v>9</v>
      </c>
      <c r="P15" s="98"/>
      <c r="Q15" s="98"/>
    </row>
    <row r="16" spans="1:17" s="11" customFormat="1" ht="18.95" customHeight="1">
      <c r="A16" s="279">
        <v>10</v>
      </c>
      <c r="B16" s="383" t="s">
        <v>279</v>
      </c>
      <c r="C16" s="383" t="s">
        <v>270</v>
      </c>
      <c r="D16" t="s">
        <v>189</v>
      </c>
      <c r="E16" t="s">
        <v>190</v>
      </c>
      <c r="F16">
        <v>20</v>
      </c>
      <c r="G16"/>
      <c r="H16">
        <v>20</v>
      </c>
      <c r="I16" s="97"/>
      <c r="J16" s="276"/>
      <c r="K16" s="274"/>
      <c r="L16" s="278"/>
      <c r="M16" s="314"/>
      <c r="N16" s="268"/>
      <c r="O16" s="11">
        <v>10</v>
      </c>
      <c r="P16" s="116"/>
      <c r="Q16" s="98"/>
    </row>
    <row r="17" spans="1:17" s="11" customFormat="1" ht="18.95" customHeight="1">
      <c r="A17" s="279">
        <v>11</v>
      </c>
      <c r="B17" t="s">
        <v>280</v>
      </c>
      <c r="C17" s="383" t="s">
        <v>289</v>
      </c>
      <c r="D17" s="383" t="s">
        <v>246</v>
      </c>
      <c r="E17" t="s">
        <v>191</v>
      </c>
      <c r="F17">
        <v>21</v>
      </c>
      <c r="G17"/>
      <c r="H17">
        <v>21</v>
      </c>
      <c r="I17" s="97"/>
      <c r="J17" s="276"/>
      <c r="K17" s="274"/>
      <c r="L17" s="278"/>
      <c r="M17" s="314"/>
      <c r="N17" s="268"/>
      <c r="O17" s="11">
        <v>11</v>
      </c>
      <c r="P17" s="116"/>
      <c r="Q17" s="98"/>
    </row>
    <row r="18" spans="1:17" s="11" customFormat="1" ht="18.95" customHeight="1">
      <c r="A18" s="279">
        <v>12</v>
      </c>
      <c r="B18" t="s">
        <v>290</v>
      </c>
      <c r="C18" s="383" t="s">
        <v>303</v>
      </c>
      <c r="D18" t="s">
        <v>182</v>
      </c>
      <c r="E18" t="s">
        <v>192</v>
      </c>
      <c r="F18">
        <v>22</v>
      </c>
      <c r="G18"/>
      <c r="H18">
        <v>22</v>
      </c>
      <c r="I18" s="97"/>
      <c r="J18" s="276"/>
      <c r="K18" s="274"/>
      <c r="L18" s="278"/>
      <c r="M18" s="314"/>
      <c r="N18" s="268"/>
      <c r="O18" s="11">
        <v>12</v>
      </c>
      <c r="P18" s="116"/>
      <c r="Q18" s="98"/>
    </row>
    <row r="19" spans="1:17" s="11" customFormat="1" ht="18.95" customHeight="1">
      <c r="A19" s="279">
        <v>13</v>
      </c>
      <c r="B19" s="383" t="s">
        <v>291</v>
      </c>
      <c r="C19" s="383" t="s">
        <v>292</v>
      </c>
      <c r="D19" t="s">
        <v>182</v>
      </c>
      <c r="E19" t="s">
        <v>193</v>
      </c>
      <c r="F19">
        <v>23</v>
      </c>
      <c r="G19"/>
      <c r="H19">
        <v>23</v>
      </c>
      <c r="I19" s="97"/>
      <c r="J19" s="276"/>
      <c r="K19" s="274"/>
      <c r="L19" s="278"/>
      <c r="M19" s="314"/>
      <c r="N19" s="268"/>
      <c r="O19" s="11">
        <v>13</v>
      </c>
      <c r="P19" s="116"/>
      <c r="Q19" s="98"/>
    </row>
    <row r="20" spans="1:17" s="11" customFormat="1" ht="18.95" customHeight="1">
      <c r="A20" s="279">
        <v>14</v>
      </c>
      <c r="B20" s="383" t="s">
        <v>293</v>
      </c>
      <c r="C20" s="383" t="s">
        <v>298</v>
      </c>
      <c r="D20" t="s">
        <v>174</v>
      </c>
      <c r="E20" t="s">
        <v>194</v>
      </c>
      <c r="F20">
        <v>24</v>
      </c>
      <c r="G20"/>
      <c r="H20">
        <v>24</v>
      </c>
      <c r="I20" s="97"/>
      <c r="J20" s="276"/>
      <c r="K20" s="274"/>
      <c r="L20" s="278"/>
      <c r="M20" s="314"/>
      <c r="N20" s="268"/>
      <c r="O20" s="11">
        <v>14</v>
      </c>
      <c r="P20" s="116"/>
      <c r="Q20" s="98"/>
    </row>
    <row r="21" spans="1:17" s="11" customFormat="1" ht="18.95" customHeight="1">
      <c r="A21" s="279">
        <v>15</v>
      </c>
      <c r="B21" s="383" t="s">
        <v>294</v>
      </c>
      <c r="C21" s="383" t="s">
        <v>299</v>
      </c>
      <c r="D21" t="s">
        <v>160</v>
      </c>
      <c r="E21" t="s">
        <v>195</v>
      </c>
      <c r="F21">
        <v>25</v>
      </c>
      <c r="G21"/>
      <c r="H21">
        <v>25</v>
      </c>
      <c r="I21" s="97"/>
      <c r="J21" s="276"/>
      <c r="K21" s="274"/>
      <c r="L21" s="278"/>
      <c r="M21" s="314"/>
      <c r="N21" s="268"/>
      <c r="O21" s="11">
        <v>15</v>
      </c>
      <c r="P21" s="116"/>
      <c r="Q21" s="98"/>
    </row>
    <row r="22" spans="1:17" s="11" customFormat="1" ht="18.95" customHeight="1">
      <c r="A22" s="279">
        <v>16</v>
      </c>
      <c r="B22" s="383" t="s">
        <v>295</v>
      </c>
      <c r="C22" s="383" t="s">
        <v>300</v>
      </c>
      <c r="D22" t="s">
        <v>196</v>
      </c>
      <c r="E22" t="s">
        <v>197</v>
      </c>
      <c r="F22">
        <v>26</v>
      </c>
      <c r="G22"/>
      <c r="H22">
        <v>26</v>
      </c>
      <c r="I22" s="97"/>
      <c r="J22" s="276"/>
      <c r="K22" s="274"/>
      <c r="L22" s="278"/>
      <c r="M22" s="314"/>
      <c r="N22" s="268"/>
      <c r="O22" s="11">
        <v>16</v>
      </c>
      <c r="P22" s="116"/>
      <c r="Q22" s="98"/>
    </row>
    <row r="23" spans="1:17" s="11" customFormat="1" ht="18.95" customHeight="1">
      <c r="A23" s="279">
        <v>17</v>
      </c>
      <c r="B23" s="383" t="s">
        <v>296</v>
      </c>
      <c r="C23" s="383" t="s">
        <v>301</v>
      </c>
      <c r="D23" t="s">
        <v>174</v>
      </c>
      <c r="E23" t="s">
        <v>198</v>
      </c>
      <c r="F23">
        <v>28</v>
      </c>
      <c r="G23"/>
      <c r="H23">
        <v>28</v>
      </c>
      <c r="I23" s="97"/>
      <c r="J23" s="276"/>
      <c r="K23" s="274"/>
      <c r="L23" s="278"/>
      <c r="M23" s="314"/>
      <c r="N23" s="268"/>
      <c r="P23" s="116"/>
      <c r="Q23" s="98"/>
    </row>
    <row r="24" spans="1:17" s="11" customFormat="1" ht="18.95" customHeight="1">
      <c r="A24" s="279">
        <v>18</v>
      </c>
      <c r="B24" s="383" t="s">
        <v>380</v>
      </c>
      <c r="C24" s="383" t="s">
        <v>281</v>
      </c>
      <c r="D24" t="s">
        <v>174</v>
      </c>
      <c r="E24" t="s">
        <v>199</v>
      </c>
      <c r="F24">
        <v>29</v>
      </c>
      <c r="G24"/>
      <c r="H24">
        <v>29</v>
      </c>
      <c r="I24" s="97"/>
      <c r="J24" s="276"/>
      <c r="K24" s="274"/>
      <c r="L24" s="278"/>
      <c r="M24" s="314"/>
      <c r="N24" s="268"/>
      <c r="P24" s="116"/>
      <c r="Q24" s="98"/>
    </row>
    <row r="25" spans="1:17" s="11" customFormat="1" ht="18.95" customHeight="1">
      <c r="A25" s="279">
        <v>19</v>
      </c>
      <c r="B25" t="s">
        <v>297</v>
      </c>
      <c r="C25" s="383" t="s">
        <v>302</v>
      </c>
      <c r="D25" t="s">
        <v>174</v>
      </c>
      <c r="E25" t="s">
        <v>200</v>
      </c>
      <c r="F25">
        <v>32</v>
      </c>
      <c r="G25"/>
      <c r="H25">
        <v>32</v>
      </c>
      <c r="I25" s="97"/>
      <c r="J25" s="276"/>
      <c r="K25" s="274"/>
      <c r="L25" s="278"/>
      <c r="M25" s="314"/>
      <c r="N25" s="268"/>
      <c r="P25" s="116"/>
      <c r="Q25" s="98"/>
    </row>
    <row r="26" spans="1:17" s="11" customFormat="1" ht="18.95" customHeight="1">
      <c r="A26" s="279">
        <v>20</v>
      </c>
      <c r="B26" t="s">
        <v>304</v>
      </c>
      <c r="C26" s="383" t="s">
        <v>303</v>
      </c>
      <c r="D26" t="s">
        <v>201</v>
      </c>
      <c r="E26" t="s">
        <v>202</v>
      </c>
      <c r="F26">
        <v>33</v>
      </c>
      <c r="G26"/>
      <c r="H26">
        <v>33</v>
      </c>
      <c r="I26" s="97"/>
      <c r="J26" s="276"/>
      <c r="K26" s="274"/>
      <c r="L26" s="278"/>
      <c r="M26" s="314"/>
      <c r="N26" s="268"/>
      <c r="P26" s="116"/>
      <c r="Q26" s="98"/>
    </row>
    <row r="27" spans="1:17" s="11" customFormat="1" ht="18.95" customHeight="1">
      <c r="A27" s="279">
        <v>21</v>
      </c>
      <c r="B27" t="s">
        <v>306</v>
      </c>
      <c r="C27" s="383" t="s">
        <v>305</v>
      </c>
      <c r="D27" t="s">
        <v>203</v>
      </c>
      <c r="E27" t="s">
        <v>204</v>
      </c>
      <c r="F27">
        <v>34</v>
      </c>
      <c r="G27"/>
      <c r="H27">
        <v>34</v>
      </c>
      <c r="I27" s="97"/>
      <c r="J27" s="276"/>
      <c r="K27" s="274"/>
      <c r="L27" s="278"/>
      <c r="M27" s="314"/>
      <c r="N27" s="268"/>
      <c r="P27" s="116"/>
      <c r="Q27" s="98"/>
    </row>
    <row r="28" spans="1:17" s="11" customFormat="1" ht="18.95" customHeight="1">
      <c r="A28" s="279">
        <v>22</v>
      </c>
      <c r="B28" s="383" t="s">
        <v>391</v>
      </c>
      <c r="C28" s="383" t="s">
        <v>307</v>
      </c>
      <c r="D28" t="s">
        <v>205</v>
      </c>
      <c r="E28" t="s">
        <v>206</v>
      </c>
      <c r="F28">
        <v>35</v>
      </c>
      <c r="G28"/>
      <c r="H28">
        <v>35</v>
      </c>
      <c r="I28" s="97"/>
      <c r="J28" s="276"/>
      <c r="K28" s="274"/>
      <c r="L28" s="278"/>
      <c r="M28" s="314"/>
      <c r="N28" s="268"/>
      <c r="P28" s="116"/>
      <c r="Q28" s="98"/>
    </row>
    <row r="29" spans="1:17" s="11" customFormat="1" ht="18.95" customHeight="1">
      <c r="A29" s="279">
        <v>23</v>
      </c>
      <c r="B29" t="s">
        <v>308</v>
      </c>
      <c r="C29" s="383" t="s">
        <v>309</v>
      </c>
      <c r="D29" t="s">
        <v>201</v>
      </c>
      <c r="E29" t="s">
        <v>207</v>
      </c>
      <c r="F29">
        <v>37</v>
      </c>
      <c r="G29"/>
      <c r="H29">
        <v>37</v>
      </c>
      <c r="I29" s="97"/>
      <c r="J29" s="276"/>
      <c r="K29" s="274"/>
      <c r="L29" s="278"/>
      <c r="M29" s="314"/>
      <c r="N29" s="268"/>
      <c r="P29" s="116"/>
      <c r="Q29" s="98"/>
    </row>
    <row r="30" spans="1:17" s="11" customFormat="1" ht="18.95" customHeight="1">
      <c r="A30" s="279">
        <v>24</v>
      </c>
      <c r="B30" t="s">
        <v>311</v>
      </c>
      <c r="C30" s="383" t="s">
        <v>310</v>
      </c>
      <c r="D30" t="s">
        <v>178</v>
      </c>
      <c r="E30" t="s">
        <v>208</v>
      </c>
      <c r="F30">
        <v>38</v>
      </c>
      <c r="G30"/>
      <c r="H30">
        <v>38</v>
      </c>
      <c r="I30" s="97"/>
      <c r="J30" s="276"/>
      <c r="K30" s="274"/>
      <c r="L30" s="278"/>
      <c r="M30" s="314"/>
      <c r="N30" s="268"/>
      <c r="P30" s="116"/>
      <c r="Q30" s="98"/>
    </row>
    <row r="31" spans="1:17" s="11" customFormat="1" ht="18.95" customHeight="1">
      <c r="A31" s="279">
        <v>25</v>
      </c>
      <c r="B31" t="s">
        <v>312</v>
      </c>
      <c r="C31" s="383" t="s">
        <v>305</v>
      </c>
      <c r="D31" t="s">
        <v>209</v>
      </c>
      <c r="E31" t="s">
        <v>210</v>
      </c>
      <c r="F31">
        <v>39</v>
      </c>
      <c r="G31"/>
      <c r="H31">
        <v>39</v>
      </c>
      <c r="I31" s="97"/>
      <c r="J31" s="276"/>
      <c r="K31" s="274"/>
      <c r="L31" s="278"/>
      <c r="M31" s="314"/>
      <c r="N31" s="268"/>
      <c r="P31" s="116"/>
      <c r="Q31" s="98"/>
    </row>
    <row r="32" spans="1:17" s="11" customFormat="1" ht="18.95" customHeight="1">
      <c r="A32" s="279">
        <v>26</v>
      </c>
      <c r="B32" t="s">
        <v>314</v>
      </c>
      <c r="C32" s="383" t="s">
        <v>313</v>
      </c>
      <c r="D32" t="s">
        <v>211</v>
      </c>
      <c r="E32" t="s">
        <v>212</v>
      </c>
      <c r="F32">
        <v>40</v>
      </c>
      <c r="G32"/>
      <c r="H32">
        <v>40</v>
      </c>
      <c r="I32" s="97"/>
      <c r="J32" s="276"/>
      <c r="K32" s="274"/>
      <c r="L32" s="278"/>
      <c r="M32" s="314"/>
      <c r="N32" s="268"/>
      <c r="P32" s="116"/>
      <c r="Q32" s="98"/>
    </row>
    <row r="33" spans="1:17" s="11" customFormat="1" ht="18.95" customHeight="1">
      <c r="A33" s="279">
        <v>27</v>
      </c>
      <c r="B33" t="s">
        <v>316</v>
      </c>
      <c r="C33" s="383" t="s">
        <v>315</v>
      </c>
      <c r="D33" t="s">
        <v>213</v>
      </c>
      <c r="E33" t="s">
        <v>214</v>
      </c>
      <c r="F33">
        <v>41</v>
      </c>
      <c r="G33"/>
      <c r="H33">
        <v>41</v>
      </c>
      <c r="I33" s="97"/>
      <c r="J33" s="276"/>
      <c r="K33" s="274"/>
      <c r="L33" s="278"/>
      <c r="M33" s="314"/>
      <c r="N33" s="268"/>
      <c r="P33" s="116"/>
      <c r="Q33" s="98"/>
    </row>
    <row r="34" spans="1:17" s="11" customFormat="1" ht="18.95" customHeight="1">
      <c r="A34" s="279">
        <v>28</v>
      </c>
      <c r="B34" t="s">
        <v>320</v>
      </c>
      <c r="C34" s="383" t="s">
        <v>319</v>
      </c>
      <c r="D34" t="s">
        <v>215</v>
      </c>
      <c r="E34" t="s">
        <v>216</v>
      </c>
      <c r="F34">
        <v>42</v>
      </c>
      <c r="G34"/>
      <c r="H34">
        <v>42</v>
      </c>
      <c r="I34" s="97"/>
      <c r="J34" s="276"/>
      <c r="K34" s="274"/>
      <c r="L34" s="278"/>
      <c r="M34" s="314"/>
      <c r="N34" s="268"/>
      <c r="P34" s="116"/>
      <c r="Q34" s="98"/>
    </row>
    <row r="35" spans="1:17" s="11" customFormat="1" ht="18.95" customHeight="1">
      <c r="A35" s="279">
        <v>29</v>
      </c>
      <c r="B35" t="s">
        <v>317</v>
      </c>
      <c r="C35" s="383" t="s">
        <v>318</v>
      </c>
      <c r="D35" t="s">
        <v>217</v>
      </c>
      <c r="E35" t="s">
        <v>218</v>
      </c>
      <c r="F35">
        <v>46</v>
      </c>
      <c r="G35"/>
      <c r="H35">
        <v>46</v>
      </c>
      <c r="I35" s="97"/>
      <c r="J35" s="276"/>
      <c r="K35" s="274"/>
      <c r="L35" s="278"/>
      <c r="M35" s="314"/>
      <c r="N35" s="268"/>
      <c r="P35" s="116"/>
      <c r="Q35" s="98"/>
    </row>
    <row r="36" spans="1:17" s="11" customFormat="1" ht="18.95" customHeight="1">
      <c r="A36" s="279">
        <v>30</v>
      </c>
      <c r="B36" t="s">
        <v>322</v>
      </c>
      <c r="C36" s="383" t="s">
        <v>321</v>
      </c>
      <c r="D36" t="s">
        <v>217</v>
      </c>
      <c r="E36" t="s">
        <v>219</v>
      </c>
      <c r="F36">
        <v>49</v>
      </c>
      <c r="G36"/>
      <c r="H36">
        <v>49</v>
      </c>
      <c r="I36" s="97"/>
      <c r="J36" s="276"/>
      <c r="K36" s="274"/>
      <c r="L36" s="278"/>
      <c r="M36" s="314"/>
      <c r="N36" s="268"/>
      <c r="P36" s="116"/>
      <c r="Q36" s="98"/>
    </row>
    <row r="37" spans="1:17" s="11" customFormat="1" ht="18.95" customHeight="1">
      <c r="A37" s="279">
        <v>31</v>
      </c>
      <c r="B37" s="383" t="s">
        <v>324</v>
      </c>
      <c r="C37" s="383" t="s">
        <v>323</v>
      </c>
      <c r="D37" t="s">
        <v>220</v>
      </c>
      <c r="E37" t="s">
        <v>221</v>
      </c>
      <c r="F37">
        <v>57</v>
      </c>
      <c r="G37"/>
      <c r="H37">
        <v>57</v>
      </c>
      <c r="I37" s="97"/>
      <c r="J37" s="276"/>
      <c r="K37" s="274"/>
      <c r="L37" s="278"/>
      <c r="M37" s="314"/>
      <c r="N37" s="268"/>
      <c r="P37" s="116"/>
      <c r="Q37" s="98"/>
    </row>
    <row r="38" spans="1:17" s="11" customFormat="1" ht="18.95" customHeight="1">
      <c r="A38" s="279">
        <v>32</v>
      </c>
      <c r="B38" t="s">
        <v>326</v>
      </c>
      <c r="C38" s="383" t="s">
        <v>325</v>
      </c>
      <c r="D38" s="383" t="s">
        <v>246</v>
      </c>
      <c r="E38" t="s">
        <v>222</v>
      </c>
      <c r="F38">
        <v>64</v>
      </c>
      <c r="G38"/>
      <c r="H38">
        <v>64</v>
      </c>
      <c r="I38" s="317"/>
      <c r="J38" s="276"/>
      <c r="K38" s="274"/>
      <c r="L38" s="278"/>
      <c r="M38" s="314"/>
      <c r="N38" s="268"/>
      <c r="P38" s="116"/>
      <c r="Q38" s="98"/>
    </row>
    <row r="39" spans="1:17" s="11" customFormat="1" ht="18.95" customHeight="1">
      <c r="A39" s="279">
        <v>33</v>
      </c>
      <c r="B39" t="s">
        <v>328</v>
      </c>
      <c r="C39" s="383" t="s">
        <v>327</v>
      </c>
      <c r="D39" t="s">
        <v>246</v>
      </c>
      <c r="E39" t="s">
        <v>223</v>
      </c>
      <c r="F39">
        <v>67</v>
      </c>
      <c r="G39"/>
      <c r="H39">
        <v>67</v>
      </c>
      <c r="I39" s="317"/>
      <c r="J39" s="276"/>
      <c r="K39" s="274"/>
      <c r="L39" s="278"/>
      <c r="M39" s="314"/>
      <c r="N39" s="309"/>
      <c r="P39" s="116"/>
      <c r="Q39" s="98"/>
    </row>
    <row r="40" spans="1:17" s="11" customFormat="1" ht="18.95" customHeight="1">
      <c r="A40" s="279">
        <v>34</v>
      </c>
      <c r="B40" t="s">
        <v>330</v>
      </c>
      <c r="C40" s="383" t="s">
        <v>329</v>
      </c>
      <c r="D40" t="s">
        <v>246</v>
      </c>
      <c r="E40" t="s">
        <v>224</v>
      </c>
      <c r="F40">
        <v>70</v>
      </c>
      <c r="G40"/>
      <c r="H40">
        <v>70</v>
      </c>
      <c r="I40" s="317"/>
      <c r="J40" s="276" t="e">
        <f>IF(AND(Q40="",#REF!&gt;0,#REF!&lt;5),K40,)</f>
        <v>#REF!</v>
      </c>
      <c r="K40" s="274" t="e">
        <f>IF(D40="","ZZZ9",IF(AND(#REF!&gt;0,#REF!&lt;5),D40&amp;#REF!,D40&amp;"9"))</f>
        <v>#REF!</v>
      </c>
      <c r="L40" s="278">
        <f t="shared" ref="L40:L71" si="0">IF(Q40="",999,Q40)</f>
        <v>999</v>
      </c>
      <c r="M40" s="314">
        <f t="shared" ref="M40:M71" si="1">IF(P40=999,999,1)</f>
        <v>999</v>
      </c>
      <c r="N40" s="309"/>
      <c r="P40" s="116">
        <f t="shared" ref="P40:P71" si="2">IF(N40="DA",1,IF(N40="WC",2,IF(N40="SE",3,IF(N40="Q",4,IF(N40="LL",5,999)))))</f>
        <v>999</v>
      </c>
      <c r="Q40" s="98"/>
    </row>
    <row r="41" spans="1:17" s="11" customFormat="1" ht="18.95" customHeight="1">
      <c r="A41" s="279">
        <v>35</v>
      </c>
      <c r="B41" t="s">
        <v>331</v>
      </c>
      <c r="C41" s="383" t="s">
        <v>329</v>
      </c>
      <c r="D41" t="s">
        <v>225</v>
      </c>
      <c r="E41" t="s">
        <v>226</v>
      </c>
      <c r="F41">
        <v>73</v>
      </c>
      <c r="G41"/>
      <c r="H41">
        <v>73</v>
      </c>
      <c r="I41" s="317"/>
      <c r="J41" s="276" t="e">
        <f>IF(AND(Q41="",#REF!&gt;0,#REF!&lt;5),K41,)</f>
        <v>#REF!</v>
      </c>
      <c r="K41" s="274" t="e">
        <f>IF(D41="","ZZZ9",IF(AND(#REF!&gt;0,#REF!&lt;5),D41&amp;#REF!,D41&amp;"9"))</f>
        <v>#REF!</v>
      </c>
      <c r="L41" s="278">
        <f t="shared" si="0"/>
        <v>999</v>
      </c>
      <c r="M41" s="314">
        <f t="shared" si="1"/>
        <v>999</v>
      </c>
      <c r="N41" s="309"/>
      <c r="P41" s="116">
        <f t="shared" si="2"/>
        <v>999</v>
      </c>
      <c r="Q41" s="98"/>
    </row>
    <row r="42" spans="1:17" s="11" customFormat="1" ht="18.95" customHeight="1">
      <c r="A42" s="279">
        <v>36</v>
      </c>
      <c r="B42" t="s">
        <v>333</v>
      </c>
      <c r="C42" s="383" t="s">
        <v>332</v>
      </c>
      <c r="D42" t="s">
        <v>201</v>
      </c>
      <c r="E42" t="s">
        <v>227</v>
      </c>
      <c r="F42">
        <v>73</v>
      </c>
      <c r="G42"/>
      <c r="H42">
        <v>73</v>
      </c>
      <c r="I42" s="317"/>
      <c r="J42" s="276" t="e">
        <f>IF(AND(Q42="",#REF!&gt;0,#REF!&lt;5),K42,)</f>
        <v>#REF!</v>
      </c>
      <c r="K42" s="274" t="e">
        <f>IF(D42="","ZZZ9",IF(AND(#REF!&gt;0,#REF!&lt;5),D42&amp;#REF!,D42&amp;"9"))</f>
        <v>#REF!</v>
      </c>
      <c r="L42" s="278">
        <f t="shared" si="0"/>
        <v>999</v>
      </c>
      <c r="M42" s="314">
        <f t="shared" si="1"/>
        <v>999</v>
      </c>
      <c r="N42" s="309"/>
      <c r="P42" s="116">
        <f t="shared" si="2"/>
        <v>999</v>
      </c>
      <c r="Q42" s="98"/>
    </row>
    <row r="43" spans="1:17" s="11" customFormat="1" ht="18.95" customHeight="1">
      <c r="A43" s="279">
        <v>37</v>
      </c>
      <c r="B43" s="383" t="s">
        <v>334</v>
      </c>
      <c r="C43" s="383" t="s">
        <v>329</v>
      </c>
      <c r="D43" t="s">
        <v>228</v>
      </c>
      <c r="E43" t="s">
        <v>229</v>
      </c>
      <c r="F43">
        <v>77</v>
      </c>
      <c r="G43"/>
      <c r="H43">
        <v>77</v>
      </c>
      <c r="I43" s="317"/>
      <c r="J43" s="276" t="e">
        <f>IF(AND(Q43="",#REF!&gt;0,#REF!&lt;5),K43,)</f>
        <v>#REF!</v>
      </c>
      <c r="K43" s="274" t="e">
        <f>IF(D43="","ZZZ9",IF(AND(#REF!&gt;0,#REF!&lt;5),D43&amp;#REF!,D43&amp;"9"))</f>
        <v>#REF!</v>
      </c>
      <c r="L43" s="278">
        <f t="shared" si="0"/>
        <v>999</v>
      </c>
      <c r="M43" s="314">
        <f t="shared" si="1"/>
        <v>999</v>
      </c>
      <c r="N43" s="309"/>
      <c r="P43" s="116">
        <f t="shared" si="2"/>
        <v>999</v>
      </c>
      <c r="Q43" s="98"/>
    </row>
    <row r="44" spans="1:17" s="11" customFormat="1" ht="18.95" customHeight="1">
      <c r="A44" s="279">
        <v>38</v>
      </c>
      <c r="B44" t="s">
        <v>336</v>
      </c>
      <c r="C44" s="383" t="s">
        <v>335</v>
      </c>
      <c r="D44" t="s">
        <v>246</v>
      </c>
      <c r="E44" t="s">
        <v>230</v>
      </c>
      <c r="F44">
        <v>79</v>
      </c>
      <c r="G44"/>
      <c r="H44">
        <v>79</v>
      </c>
      <c r="I44" s="317"/>
      <c r="J44" s="276" t="e">
        <f>IF(AND(Q44="",#REF!&gt;0,#REF!&lt;5),K44,)</f>
        <v>#REF!</v>
      </c>
      <c r="K44" s="274" t="e">
        <f>IF(D44="","ZZZ9",IF(AND(#REF!&gt;0,#REF!&lt;5),D44&amp;#REF!,D44&amp;"9"))</f>
        <v>#REF!</v>
      </c>
      <c r="L44" s="278">
        <f t="shared" si="0"/>
        <v>999</v>
      </c>
      <c r="M44" s="314">
        <f t="shared" si="1"/>
        <v>999</v>
      </c>
      <c r="N44" s="309"/>
      <c r="P44" s="116">
        <f t="shared" si="2"/>
        <v>999</v>
      </c>
      <c r="Q44" s="98"/>
    </row>
    <row r="45" spans="1:17" s="11" customFormat="1" ht="18.95" customHeight="1">
      <c r="A45" s="279">
        <v>39</v>
      </c>
      <c r="B45" t="s">
        <v>338</v>
      </c>
      <c r="C45" s="383" t="s">
        <v>337</v>
      </c>
      <c r="D45" t="s">
        <v>196</v>
      </c>
      <c r="E45" t="s">
        <v>231</v>
      </c>
      <c r="F45">
        <v>80</v>
      </c>
      <c r="G45"/>
      <c r="H45">
        <v>80</v>
      </c>
      <c r="I45" s="317"/>
      <c r="J45" s="276" t="e">
        <f>IF(AND(Q45="",#REF!&gt;0,#REF!&lt;5),K45,)</f>
        <v>#REF!</v>
      </c>
      <c r="K45" s="274" t="e">
        <f>IF(D45="","ZZZ9",IF(AND(#REF!&gt;0,#REF!&lt;5),D45&amp;#REF!,D45&amp;"9"))</f>
        <v>#REF!</v>
      </c>
      <c r="L45" s="278">
        <f t="shared" si="0"/>
        <v>999</v>
      </c>
      <c r="M45" s="314">
        <f t="shared" si="1"/>
        <v>999</v>
      </c>
      <c r="N45" s="309"/>
      <c r="P45" s="116">
        <f t="shared" si="2"/>
        <v>999</v>
      </c>
      <c r="Q45" s="98"/>
    </row>
    <row r="46" spans="1:17" s="11" customFormat="1" ht="18.95" customHeight="1">
      <c r="A46" s="279">
        <v>40</v>
      </c>
      <c r="B46" t="s">
        <v>340</v>
      </c>
      <c r="C46" s="383" t="s">
        <v>339</v>
      </c>
      <c r="D46" t="s">
        <v>174</v>
      </c>
      <c r="E46" t="s">
        <v>232</v>
      </c>
      <c r="F46">
        <v>85</v>
      </c>
      <c r="G46"/>
      <c r="H46">
        <v>85</v>
      </c>
      <c r="I46" s="317"/>
      <c r="J46" s="276" t="e">
        <f>IF(AND(Q46="",#REF!&gt;0,#REF!&lt;5),K46,)</f>
        <v>#REF!</v>
      </c>
      <c r="K46" s="274" t="e">
        <f>IF(D46="","ZZZ9",IF(AND(#REF!&gt;0,#REF!&lt;5),D46&amp;#REF!,D46&amp;"9"))</f>
        <v>#REF!</v>
      </c>
      <c r="L46" s="278">
        <f t="shared" si="0"/>
        <v>999</v>
      </c>
      <c r="M46" s="314">
        <f t="shared" si="1"/>
        <v>999</v>
      </c>
      <c r="N46" s="309"/>
      <c r="P46" s="116">
        <f t="shared" si="2"/>
        <v>999</v>
      </c>
      <c r="Q46" s="98"/>
    </row>
    <row r="47" spans="1:17" s="11" customFormat="1" ht="18.95" customHeight="1">
      <c r="A47" s="279">
        <v>41</v>
      </c>
      <c r="B47" t="s">
        <v>342</v>
      </c>
      <c r="C47" s="383" t="s">
        <v>341</v>
      </c>
      <c r="D47" t="s">
        <v>220</v>
      </c>
      <c r="E47" t="s">
        <v>233</v>
      </c>
      <c r="F47">
        <v>94</v>
      </c>
      <c r="G47"/>
      <c r="H47">
        <v>94</v>
      </c>
      <c r="I47" s="317"/>
      <c r="J47" s="276" t="e">
        <f>IF(AND(Q47="",#REF!&gt;0,#REF!&lt;5),K47,)</f>
        <v>#REF!</v>
      </c>
      <c r="K47" s="274" t="e">
        <f>IF(D47="","ZZZ9",IF(AND(#REF!&gt;0,#REF!&lt;5),D47&amp;#REF!,D47&amp;"9"))</f>
        <v>#REF!</v>
      </c>
      <c r="L47" s="278">
        <f t="shared" si="0"/>
        <v>999</v>
      </c>
      <c r="M47" s="314">
        <f t="shared" si="1"/>
        <v>999</v>
      </c>
      <c r="N47" s="309"/>
      <c r="P47" s="116">
        <f t="shared" si="2"/>
        <v>999</v>
      </c>
      <c r="Q47" s="98"/>
    </row>
    <row r="48" spans="1:17" s="11" customFormat="1" ht="18.95" customHeight="1">
      <c r="A48" s="279">
        <v>42</v>
      </c>
      <c r="B48" t="s">
        <v>344</v>
      </c>
      <c r="C48" s="383" t="s">
        <v>343</v>
      </c>
      <c r="D48" t="s">
        <v>234</v>
      </c>
      <c r="E48" t="s">
        <v>235</v>
      </c>
      <c r="F48">
        <v>95</v>
      </c>
      <c r="G48"/>
      <c r="H48">
        <v>95</v>
      </c>
      <c r="I48" s="317"/>
      <c r="J48" s="276" t="e">
        <f>IF(AND(Q48="",#REF!&gt;0,#REF!&lt;5),K48,)</f>
        <v>#REF!</v>
      </c>
      <c r="K48" s="274" t="e">
        <f>IF(D48="","ZZZ9",IF(AND(#REF!&gt;0,#REF!&lt;5),D48&amp;#REF!,D48&amp;"9"))</f>
        <v>#REF!</v>
      </c>
      <c r="L48" s="278">
        <f t="shared" si="0"/>
        <v>999</v>
      </c>
      <c r="M48" s="314">
        <f t="shared" si="1"/>
        <v>999</v>
      </c>
      <c r="N48" s="309"/>
      <c r="P48" s="116">
        <f t="shared" si="2"/>
        <v>999</v>
      </c>
      <c r="Q48" s="98"/>
    </row>
    <row r="49" spans="1:17" s="11" customFormat="1" ht="18.95" customHeight="1">
      <c r="A49" s="279">
        <v>43</v>
      </c>
      <c r="B49" t="s">
        <v>345</v>
      </c>
      <c r="C49" s="383" t="s">
        <v>313</v>
      </c>
      <c r="D49" t="s">
        <v>236</v>
      </c>
      <c r="E49" t="s">
        <v>237</v>
      </c>
      <c r="F49">
        <v>99</v>
      </c>
      <c r="G49"/>
      <c r="H49">
        <v>99</v>
      </c>
      <c r="I49" s="317"/>
      <c r="J49" s="276" t="e">
        <f>IF(AND(Q49="",#REF!&gt;0,#REF!&lt;5),K49,)</f>
        <v>#REF!</v>
      </c>
      <c r="K49" s="274" t="e">
        <f>IF(D49="","ZZZ9",IF(AND(#REF!&gt;0,#REF!&lt;5),D49&amp;#REF!,D49&amp;"9"))</f>
        <v>#REF!</v>
      </c>
      <c r="L49" s="278">
        <f t="shared" si="0"/>
        <v>999</v>
      </c>
      <c r="M49" s="314">
        <f t="shared" si="1"/>
        <v>999</v>
      </c>
      <c r="N49" s="309"/>
      <c r="P49" s="116">
        <f t="shared" si="2"/>
        <v>999</v>
      </c>
      <c r="Q49" s="98"/>
    </row>
    <row r="50" spans="1:17" s="11" customFormat="1" ht="18.95" customHeight="1">
      <c r="A50" s="279">
        <v>44</v>
      </c>
      <c r="B50" t="s">
        <v>346</v>
      </c>
      <c r="C50" s="383" t="s">
        <v>302</v>
      </c>
      <c r="D50" t="s">
        <v>174</v>
      </c>
      <c r="E50" t="s">
        <v>238</v>
      </c>
      <c r="F50">
        <v>101</v>
      </c>
      <c r="G50"/>
      <c r="H50">
        <v>101</v>
      </c>
      <c r="I50" s="317"/>
      <c r="J50" s="276" t="e">
        <f>IF(AND(Q50="",#REF!&gt;0,#REF!&lt;5),K50,)</f>
        <v>#REF!</v>
      </c>
      <c r="K50" s="274" t="e">
        <f>IF(D50="","ZZZ9",IF(AND(#REF!&gt;0,#REF!&lt;5),D50&amp;#REF!,D50&amp;"9"))</f>
        <v>#REF!</v>
      </c>
      <c r="L50" s="278">
        <f t="shared" si="0"/>
        <v>999</v>
      </c>
      <c r="M50" s="314">
        <f t="shared" si="1"/>
        <v>999</v>
      </c>
      <c r="N50" s="309"/>
      <c r="P50" s="116">
        <f t="shared" si="2"/>
        <v>999</v>
      </c>
      <c r="Q50" s="98"/>
    </row>
    <row r="51" spans="1:17" s="11" customFormat="1" ht="18.95" customHeight="1">
      <c r="A51" s="279">
        <v>45</v>
      </c>
      <c r="B51" t="s">
        <v>348</v>
      </c>
      <c r="C51" s="383" t="s">
        <v>347</v>
      </c>
      <c r="D51" t="s">
        <v>164</v>
      </c>
      <c r="E51" t="s">
        <v>239</v>
      </c>
      <c r="F51">
        <v>101</v>
      </c>
      <c r="G51"/>
      <c r="H51">
        <v>101</v>
      </c>
      <c r="I51" s="317"/>
      <c r="J51" s="276" t="e">
        <f>IF(AND(Q51="",#REF!&gt;0,#REF!&lt;5),K51,)</f>
        <v>#REF!</v>
      </c>
      <c r="K51" s="274" t="e">
        <f>IF(D51="","ZZZ9",IF(AND(#REF!&gt;0,#REF!&lt;5),D51&amp;#REF!,D51&amp;"9"))</f>
        <v>#REF!</v>
      </c>
      <c r="L51" s="278">
        <f t="shared" si="0"/>
        <v>999</v>
      </c>
      <c r="M51" s="314">
        <f t="shared" si="1"/>
        <v>999</v>
      </c>
      <c r="N51" s="309"/>
      <c r="P51" s="116">
        <f t="shared" si="2"/>
        <v>999</v>
      </c>
      <c r="Q51" s="98"/>
    </row>
    <row r="52" spans="1:17" s="11" customFormat="1" ht="18.95" customHeight="1">
      <c r="A52" s="279">
        <v>46</v>
      </c>
      <c r="B52" t="s">
        <v>350</v>
      </c>
      <c r="C52" s="383" t="s">
        <v>349</v>
      </c>
      <c r="D52" t="s">
        <v>196</v>
      </c>
      <c r="E52" t="s">
        <v>240</v>
      </c>
      <c r="F52">
        <v>105</v>
      </c>
      <c r="G52"/>
      <c r="H52">
        <v>105</v>
      </c>
      <c r="I52" s="317"/>
      <c r="J52" s="276" t="e">
        <f>IF(AND(Q52="",#REF!&gt;0,#REF!&lt;5),K52,)</f>
        <v>#REF!</v>
      </c>
      <c r="K52" s="274" t="e">
        <f>IF(D52="","ZZZ9",IF(AND(#REF!&gt;0,#REF!&lt;5),D52&amp;#REF!,D52&amp;"9"))</f>
        <v>#REF!</v>
      </c>
      <c r="L52" s="278">
        <f t="shared" si="0"/>
        <v>999</v>
      </c>
      <c r="M52" s="314">
        <f t="shared" si="1"/>
        <v>999</v>
      </c>
      <c r="N52" s="309"/>
      <c r="P52" s="116">
        <f t="shared" si="2"/>
        <v>999</v>
      </c>
      <c r="Q52" s="98"/>
    </row>
    <row r="53" spans="1:17" s="11" customFormat="1" ht="18.95" customHeight="1">
      <c r="A53" s="279">
        <v>47</v>
      </c>
      <c r="B53" t="s">
        <v>352</v>
      </c>
      <c r="C53" s="383" t="s">
        <v>351</v>
      </c>
      <c r="D53" t="s">
        <v>205</v>
      </c>
      <c r="E53" t="s">
        <v>241</v>
      </c>
      <c r="F53">
        <v>106</v>
      </c>
      <c r="G53"/>
      <c r="H53">
        <v>106</v>
      </c>
      <c r="I53" s="317"/>
      <c r="J53" s="276" t="e">
        <f>IF(AND(Q53="",#REF!&gt;0,#REF!&lt;5),K53,)</f>
        <v>#REF!</v>
      </c>
      <c r="K53" s="274" t="e">
        <f>IF(D53="","ZZZ9",IF(AND(#REF!&gt;0,#REF!&lt;5),D53&amp;#REF!,D53&amp;"9"))</f>
        <v>#REF!</v>
      </c>
      <c r="L53" s="278">
        <f t="shared" si="0"/>
        <v>999</v>
      </c>
      <c r="M53" s="314">
        <f t="shared" si="1"/>
        <v>999</v>
      </c>
      <c r="N53" s="309"/>
      <c r="P53" s="116">
        <f t="shared" si="2"/>
        <v>999</v>
      </c>
      <c r="Q53" s="98"/>
    </row>
    <row r="54" spans="1:17" s="11" customFormat="1" ht="18.95" customHeight="1">
      <c r="A54" s="279">
        <v>48</v>
      </c>
      <c r="B54" t="s">
        <v>354</v>
      </c>
      <c r="C54" s="383" t="s">
        <v>353</v>
      </c>
      <c r="D54" t="s">
        <v>220</v>
      </c>
      <c r="E54" t="s">
        <v>242</v>
      </c>
      <c r="F54">
        <v>126</v>
      </c>
      <c r="G54"/>
      <c r="H54">
        <v>126</v>
      </c>
      <c r="I54" s="317"/>
      <c r="J54" s="276" t="e">
        <f>IF(AND(Q54="",#REF!&gt;0,#REF!&lt;5),K54,)</f>
        <v>#REF!</v>
      </c>
      <c r="K54" s="274" t="e">
        <f>IF(D54="","ZZZ9",IF(AND(#REF!&gt;0,#REF!&lt;5),D54&amp;#REF!,D54&amp;"9"))</f>
        <v>#REF!</v>
      </c>
      <c r="L54" s="278">
        <f t="shared" si="0"/>
        <v>999</v>
      </c>
      <c r="M54" s="314">
        <f t="shared" si="1"/>
        <v>999</v>
      </c>
      <c r="N54" s="309"/>
      <c r="P54" s="116">
        <f t="shared" si="2"/>
        <v>999</v>
      </c>
      <c r="Q54" s="98"/>
    </row>
    <row r="55" spans="1:17" s="11" customFormat="1" ht="18.95" customHeight="1">
      <c r="A55" s="279">
        <v>49</v>
      </c>
      <c r="B55" s="383" t="s">
        <v>373</v>
      </c>
      <c r="C55" s="383" t="s">
        <v>355</v>
      </c>
      <c r="D55" t="s">
        <v>243</v>
      </c>
      <c r="E55" t="s">
        <v>244</v>
      </c>
      <c r="F55">
        <v>136</v>
      </c>
      <c r="G55"/>
      <c r="H55">
        <v>136</v>
      </c>
      <c r="I55" s="317"/>
      <c r="J55" s="276" t="e">
        <f>IF(AND(Q55="",#REF!&gt;0,#REF!&lt;5),K55,)</f>
        <v>#REF!</v>
      </c>
      <c r="K55" s="274" t="e">
        <f>IF(D55="","ZZZ9",IF(AND(#REF!&gt;0,#REF!&lt;5),D55&amp;#REF!,D55&amp;"9"))</f>
        <v>#REF!</v>
      </c>
      <c r="L55" s="278">
        <f t="shared" si="0"/>
        <v>999</v>
      </c>
      <c r="M55" s="314">
        <f t="shared" si="1"/>
        <v>999</v>
      </c>
      <c r="N55" s="309"/>
      <c r="P55" s="116">
        <f t="shared" si="2"/>
        <v>999</v>
      </c>
      <c r="Q55" s="98"/>
    </row>
    <row r="56" spans="1:17" s="11" customFormat="1" ht="18.95" customHeight="1">
      <c r="A56" s="279">
        <v>50</v>
      </c>
      <c r="B56" t="s">
        <v>272</v>
      </c>
      <c r="C56" s="383" t="s">
        <v>356</v>
      </c>
      <c r="D56" s="383" t="s">
        <v>196</v>
      </c>
      <c r="E56" t="s">
        <v>245</v>
      </c>
      <c r="F56" t="s">
        <v>171</v>
      </c>
      <c r="G56"/>
      <c r="H56" t="s">
        <v>171</v>
      </c>
      <c r="I56" s="317"/>
      <c r="J56" s="276" t="e">
        <f>IF(AND(Q56="",#REF!&gt;0,#REF!&lt;5),K56,)</f>
        <v>#REF!</v>
      </c>
      <c r="K56" s="274" t="e">
        <f>IF(D56="","ZZZ9",IF(AND(#REF!&gt;0,#REF!&lt;5),D56&amp;#REF!,D56&amp;"9"))</f>
        <v>#REF!</v>
      </c>
      <c r="L56" s="278">
        <f t="shared" si="0"/>
        <v>999</v>
      </c>
      <c r="M56" s="314">
        <f t="shared" si="1"/>
        <v>999</v>
      </c>
      <c r="N56" s="309"/>
      <c r="P56" s="116">
        <f t="shared" si="2"/>
        <v>999</v>
      </c>
      <c r="Q56" s="98"/>
    </row>
    <row r="57" spans="1:17" s="11" customFormat="1" ht="18.95" customHeight="1">
      <c r="A57" s="279">
        <v>51</v>
      </c>
      <c r="B57" s="96"/>
      <c r="C57" s="96"/>
      <c r="D57" s="97"/>
      <c r="E57" s="294"/>
      <c r="F57" s="115"/>
      <c r="G57" s="115"/>
      <c r="H57" s="354"/>
      <c r="I57" s="317"/>
      <c r="J57" s="276" t="e">
        <f>IF(AND(Q57="",#REF!&gt;0,#REF!&lt;5),K57,)</f>
        <v>#REF!</v>
      </c>
      <c r="K57" s="274" t="str">
        <f>IF(D57="","ZZZ9",IF(AND(#REF!&gt;0,#REF!&lt;5),D57&amp;#REF!,D57&amp;"9"))</f>
        <v>ZZZ9</v>
      </c>
      <c r="L57" s="278">
        <f t="shared" si="0"/>
        <v>999</v>
      </c>
      <c r="M57" s="314">
        <f t="shared" si="1"/>
        <v>999</v>
      </c>
      <c r="N57" s="309"/>
      <c r="O57" s="272"/>
      <c r="P57" s="116">
        <f t="shared" si="2"/>
        <v>999</v>
      </c>
      <c r="Q57" s="98"/>
    </row>
    <row r="58" spans="1:17" s="11" customFormat="1" ht="18.95" customHeight="1">
      <c r="A58" s="279">
        <v>52</v>
      </c>
      <c r="B58" s="96"/>
      <c r="C58" s="96"/>
      <c r="D58" s="97"/>
      <c r="E58" s="294"/>
      <c r="F58" s="115"/>
      <c r="G58" s="115"/>
      <c r="H58" s="354"/>
      <c r="I58" s="317"/>
      <c r="J58" s="276" t="e">
        <f>IF(AND(Q58="",#REF!&gt;0,#REF!&lt;5),K58,)</f>
        <v>#REF!</v>
      </c>
      <c r="K58" s="274" t="str">
        <f>IF(D58="","ZZZ9",IF(AND(#REF!&gt;0,#REF!&lt;5),D58&amp;#REF!,D58&amp;"9"))</f>
        <v>ZZZ9</v>
      </c>
      <c r="L58" s="278">
        <f t="shared" si="0"/>
        <v>999</v>
      </c>
      <c r="M58" s="314">
        <f t="shared" si="1"/>
        <v>999</v>
      </c>
      <c r="N58" s="309"/>
      <c r="O58" s="272"/>
      <c r="P58" s="116">
        <f t="shared" si="2"/>
        <v>999</v>
      </c>
      <c r="Q58" s="98"/>
    </row>
    <row r="59" spans="1:17" s="11" customFormat="1" ht="18.95" customHeight="1">
      <c r="A59" s="279">
        <v>53</v>
      </c>
      <c r="B59" s="96"/>
      <c r="C59" s="96"/>
      <c r="D59" s="97"/>
      <c r="E59" s="294"/>
      <c r="F59" s="115"/>
      <c r="G59" s="115"/>
      <c r="H59" s="354"/>
      <c r="I59" s="317"/>
      <c r="J59" s="276" t="e">
        <f>IF(AND(Q59="",#REF!&gt;0,#REF!&lt;5),K59,)</f>
        <v>#REF!</v>
      </c>
      <c r="K59" s="274" t="str">
        <f>IF(D59="","ZZZ9",IF(AND(#REF!&gt;0,#REF!&lt;5),D59&amp;#REF!,D59&amp;"9"))</f>
        <v>ZZZ9</v>
      </c>
      <c r="L59" s="278">
        <f t="shared" si="0"/>
        <v>999</v>
      </c>
      <c r="M59" s="314">
        <f t="shared" si="1"/>
        <v>999</v>
      </c>
      <c r="N59" s="309"/>
      <c r="O59" s="272"/>
      <c r="P59" s="116">
        <f t="shared" si="2"/>
        <v>999</v>
      </c>
      <c r="Q59" s="98"/>
    </row>
    <row r="60" spans="1:17" s="11" customFormat="1" ht="18.95" customHeight="1">
      <c r="A60" s="279">
        <v>54</v>
      </c>
      <c r="B60" s="96"/>
      <c r="C60" s="96"/>
      <c r="D60" s="97"/>
      <c r="E60" s="294"/>
      <c r="F60" s="115"/>
      <c r="G60" s="115"/>
      <c r="H60" s="354"/>
      <c r="I60" s="317"/>
      <c r="J60" s="276" t="e">
        <f>IF(AND(Q60="",#REF!&gt;0,#REF!&lt;5),K60,)</f>
        <v>#REF!</v>
      </c>
      <c r="K60" s="274" t="str">
        <f>IF(D60="","ZZZ9",IF(AND(#REF!&gt;0,#REF!&lt;5),D60&amp;#REF!,D60&amp;"9"))</f>
        <v>ZZZ9</v>
      </c>
      <c r="L60" s="278">
        <f t="shared" si="0"/>
        <v>999</v>
      </c>
      <c r="M60" s="314">
        <f t="shared" si="1"/>
        <v>999</v>
      </c>
      <c r="N60" s="309"/>
      <c r="O60" s="272"/>
      <c r="P60" s="116">
        <f t="shared" si="2"/>
        <v>999</v>
      </c>
      <c r="Q60" s="98"/>
    </row>
    <row r="61" spans="1:17" s="11" customFormat="1" ht="18.95" customHeight="1">
      <c r="A61" s="279">
        <v>55</v>
      </c>
      <c r="B61" s="96"/>
      <c r="C61" s="96"/>
      <c r="D61" s="97"/>
      <c r="E61" s="294"/>
      <c r="F61" s="115"/>
      <c r="G61" s="115"/>
      <c r="H61" s="354"/>
      <c r="I61" s="317"/>
      <c r="J61" s="276" t="e">
        <f>IF(AND(Q61="",#REF!&gt;0,#REF!&lt;5),K61,)</f>
        <v>#REF!</v>
      </c>
      <c r="K61" s="274" t="str">
        <f>IF(D61="","ZZZ9",IF(AND(#REF!&gt;0,#REF!&lt;5),D61&amp;#REF!,D61&amp;"9"))</f>
        <v>ZZZ9</v>
      </c>
      <c r="L61" s="278">
        <f t="shared" si="0"/>
        <v>999</v>
      </c>
      <c r="M61" s="314">
        <f t="shared" si="1"/>
        <v>999</v>
      </c>
      <c r="N61" s="309"/>
      <c r="O61" s="272"/>
      <c r="P61" s="116">
        <f t="shared" si="2"/>
        <v>999</v>
      </c>
      <c r="Q61" s="98"/>
    </row>
    <row r="62" spans="1:17" s="11" customFormat="1" ht="18.95" customHeight="1">
      <c r="A62" s="279">
        <v>56</v>
      </c>
      <c r="B62" s="96"/>
      <c r="C62" s="96"/>
      <c r="D62" s="97"/>
      <c r="E62" s="294"/>
      <c r="F62" s="115"/>
      <c r="G62" s="115"/>
      <c r="H62" s="354"/>
      <c r="I62" s="317"/>
      <c r="J62" s="276" t="e">
        <f>IF(AND(Q62="",#REF!&gt;0,#REF!&lt;5),K62,)</f>
        <v>#REF!</v>
      </c>
      <c r="K62" s="274" t="str">
        <f>IF(D62="","ZZZ9",IF(AND(#REF!&gt;0,#REF!&lt;5),D62&amp;#REF!,D62&amp;"9"))</f>
        <v>ZZZ9</v>
      </c>
      <c r="L62" s="278">
        <f t="shared" si="0"/>
        <v>999</v>
      </c>
      <c r="M62" s="314">
        <f t="shared" si="1"/>
        <v>999</v>
      </c>
      <c r="N62" s="309"/>
      <c r="O62" s="272"/>
      <c r="P62" s="116">
        <f t="shared" si="2"/>
        <v>999</v>
      </c>
      <c r="Q62" s="98"/>
    </row>
    <row r="63" spans="1:17" s="11" customFormat="1" ht="18.95" customHeight="1">
      <c r="A63" s="279">
        <v>57</v>
      </c>
      <c r="B63" s="96"/>
      <c r="C63" s="96"/>
      <c r="D63" s="97"/>
      <c r="E63" s="294"/>
      <c r="F63" s="115"/>
      <c r="G63" s="115"/>
      <c r="H63" s="354"/>
      <c r="I63" s="317"/>
      <c r="J63" s="276" t="e">
        <f>IF(AND(Q63="",#REF!&gt;0,#REF!&lt;5),K63,)</f>
        <v>#REF!</v>
      </c>
      <c r="K63" s="274" t="str">
        <f>IF(D63="","ZZZ9",IF(AND(#REF!&gt;0,#REF!&lt;5),D63&amp;#REF!,D63&amp;"9"))</f>
        <v>ZZZ9</v>
      </c>
      <c r="L63" s="278">
        <f t="shared" si="0"/>
        <v>999</v>
      </c>
      <c r="M63" s="314">
        <f t="shared" si="1"/>
        <v>999</v>
      </c>
      <c r="N63" s="309"/>
      <c r="O63" s="272"/>
      <c r="P63" s="116">
        <f t="shared" si="2"/>
        <v>999</v>
      </c>
      <c r="Q63" s="98"/>
    </row>
    <row r="64" spans="1:17" s="11" customFormat="1" ht="18.95" customHeight="1">
      <c r="A64" s="279">
        <v>58</v>
      </c>
      <c r="B64" s="96"/>
      <c r="C64" s="96"/>
      <c r="D64" s="97"/>
      <c r="E64" s="294"/>
      <c r="F64" s="115"/>
      <c r="G64" s="115"/>
      <c r="H64" s="354"/>
      <c r="I64" s="317"/>
      <c r="J64" s="276" t="e">
        <f>IF(AND(Q64="",#REF!&gt;0,#REF!&lt;5),K64,)</f>
        <v>#REF!</v>
      </c>
      <c r="K64" s="274" t="str">
        <f>IF(D64="","ZZZ9",IF(AND(#REF!&gt;0,#REF!&lt;5),D64&amp;#REF!,D64&amp;"9"))</f>
        <v>ZZZ9</v>
      </c>
      <c r="L64" s="278">
        <f t="shared" si="0"/>
        <v>999</v>
      </c>
      <c r="M64" s="314">
        <f t="shared" si="1"/>
        <v>999</v>
      </c>
      <c r="N64" s="309"/>
      <c r="O64" s="272"/>
      <c r="P64" s="116">
        <f t="shared" si="2"/>
        <v>999</v>
      </c>
      <c r="Q64" s="98"/>
    </row>
    <row r="65" spans="1:17" s="11" customFormat="1" ht="18.95" customHeight="1">
      <c r="A65" s="279">
        <v>59</v>
      </c>
      <c r="B65" s="96"/>
      <c r="C65" s="96"/>
      <c r="D65" s="97"/>
      <c r="E65" s="294"/>
      <c r="F65" s="115"/>
      <c r="G65" s="115"/>
      <c r="H65" s="354"/>
      <c r="I65" s="317"/>
      <c r="J65" s="276" t="e">
        <f>IF(AND(Q65="",#REF!&gt;0,#REF!&lt;5),K65,)</f>
        <v>#REF!</v>
      </c>
      <c r="K65" s="274" t="str">
        <f>IF(D65="","ZZZ9",IF(AND(#REF!&gt;0,#REF!&lt;5),D65&amp;#REF!,D65&amp;"9"))</f>
        <v>ZZZ9</v>
      </c>
      <c r="L65" s="278">
        <f t="shared" si="0"/>
        <v>999</v>
      </c>
      <c r="M65" s="314">
        <f t="shared" si="1"/>
        <v>999</v>
      </c>
      <c r="N65" s="309"/>
      <c r="O65" s="272"/>
      <c r="P65" s="116">
        <f t="shared" si="2"/>
        <v>999</v>
      </c>
      <c r="Q65" s="98"/>
    </row>
    <row r="66" spans="1:17" s="11" customFormat="1" ht="18.95" customHeight="1">
      <c r="A66" s="279">
        <v>60</v>
      </c>
      <c r="B66" s="96"/>
      <c r="C66" s="96"/>
      <c r="D66" s="97"/>
      <c r="E66" s="294"/>
      <c r="F66" s="115"/>
      <c r="G66" s="115"/>
      <c r="H66" s="354"/>
      <c r="I66" s="317"/>
      <c r="J66" s="276" t="e">
        <f>IF(AND(Q66="",#REF!&gt;0,#REF!&lt;5),K66,)</f>
        <v>#REF!</v>
      </c>
      <c r="K66" s="274" t="str">
        <f>IF(D66="","ZZZ9",IF(AND(#REF!&gt;0,#REF!&lt;5),D66&amp;#REF!,D66&amp;"9"))</f>
        <v>ZZZ9</v>
      </c>
      <c r="L66" s="278">
        <f t="shared" si="0"/>
        <v>999</v>
      </c>
      <c r="M66" s="314">
        <f t="shared" si="1"/>
        <v>999</v>
      </c>
      <c r="N66" s="309"/>
      <c r="O66" s="272"/>
      <c r="P66" s="116">
        <f t="shared" si="2"/>
        <v>999</v>
      </c>
      <c r="Q66" s="98"/>
    </row>
    <row r="67" spans="1:17" s="11" customFormat="1" ht="18.95" customHeight="1">
      <c r="A67" s="279">
        <v>61</v>
      </c>
      <c r="B67" s="96"/>
      <c r="C67" s="96"/>
      <c r="D67" s="97"/>
      <c r="E67" s="294"/>
      <c r="F67" s="115"/>
      <c r="G67" s="115"/>
      <c r="H67" s="354"/>
      <c r="I67" s="317"/>
      <c r="J67" s="276" t="e">
        <f>IF(AND(Q67="",#REF!&gt;0,#REF!&lt;5),K67,)</f>
        <v>#REF!</v>
      </c>
      <c r="K67" s="274" t="str">
        <f>IF(D67="","ZZZ9",IF(AND(#REF!&gt;0,#REF!&lt;5),D67&amp;#REF!,D67&amp;"9"))</f>
        <v>ZZZ9</v>
      </c>
      <c r="L67" s="278">
        <f t="shared" si="0"/>
        <v>999</v>
      </c>
      <c r="M67" s="314">
        <f t="shared" si="1"/>
        <v>999</v>
      </c>
      <c r="N67" s="309"/>
      <c r="O67" s="272"/>
      <c r="P67" s="116">
        <f t="shared" si="2"/>
        <v>999</v>
      </c>
      <c r="Q67" s="98"/>
    </row>
    <row r="68" spans="1:17" s="11" customFormat="1" ht="18.95" customHeight="1">
      <c r="A68" s="279">
        <v>62</v>
      </c>
      <c r="B68" s="96"/>
      <c r="C68" s="96"/>
      <c r="D68" s="97"/>
      <c r="E68" s="294"/>
      <c r="F68" s="115"/>
      <c r="G68" s="115"/>
      <c r="H68" s="354"/>
      <c r="I68" s="317"/>
      <c r="J68" s="276" t="e">
        <f>IF(AND(Q68="",#REF!&gt;0,#REF!&lt;5),K68,)</f>
        <v>#REF!</v>
      </c>
      <c r="K68" s="274" t="str">
        <f>IF(D68="","ZZZ9",IF(AND(#REF!&gt;0,#REF!&lt;5),D68&amp;#REF!,D68&amp;"9"))</f>
        <v>ZZZ9</v>
      </c>
      <c r="L68" s="278">
        <f t="shared" si="0"/>
        <v>999</v>
      </c>
      <c r="M68" s="314">
        <f t="shared" si="1"/>
        <v>999</v>
      </c>
      <c r="N68" s="309"/>
      <c r="O68" s="272"/>
      <c r="P68" s="116">
        <f t="shared" si="2"/>
        <v>999</v>
      </c>
      <c r="Q68" s="98"/>
    </row>
    <row r="69" spans="1:17" s="11" customFormat="1" ht="18.95" customHeight="1">
      <c r="A69" s="279">
        <v>63</v>
      </c>
      <c r="B69" s="96"/>
      <c r="C69" s="96"/>
      <c r="D69" s="97"/>
      <c r="E69" s="294"/>
      <c r="F69" s="115"/>
      <c r="G69" s="115"/>
      <c r="H69" s="354"/>
      <c r="I69" s="317"/>
      <c r="J69" s="276" t="e">
        <f>IF(AND(Q69="",#REF!&gt;0,#REF!&lt;5),K69,)</f>
        <v>#REF!</v>
      </c>
      <c r="K69" s="274" t="str">
        <f>IF(D69="","ZZZ9",IF(AND(#REF!&gt;0,#REF!&lt;5),D69&amp;#REF!,D69&amp;"9"))</f>
        <v>ZZZ9</v>
      </c>
      <c r="L69" s="278">
        <f t="shared" si="0"/>
        <v>999</v>
      </c>
      <c r="M69" s="314">
        <f t="shared" si="1"/>
        <v>999</v>
      </c>
      <c r="N69" s="309"/>
      <c r="O69" s="272"/>
      <c r="P69" s="116">
        <f t="shared" si="2"/>
        <v>999</v>
      </c>
      <c r="Q69" s="98"/>
    </row>
    <row r="70" spans="1:17" s="11" customFormat="1" ht="18.95" customHeight="1">
      <c r="A70" s="279">
        <v>64</v>
      </c>
      <c r="B70" s="96"/>
      <c r="C70" s="96"/>
      <c r="D70" s="97"/>
      <c r="E70" s="294"/>
      <c r="F70" s="115"/>
      <c r="G70" s="115"/>
      <c r="H70" s="354"/>
      <c r="I70" s="317"/>
      <c r="J70" s="276" t="e">
        <f>IF(AND(Q70="",#REF!&gt;0,#REF!&lt;5),K70,)</f>
        <v>#REF!</v>
      </c>
      <c r="K70" s="274" t="str">
        <f>IF(D70="","ZZZ9",IF(AND(#REF!&gt;0,#REF!&lt;5),D70&amp;#REF!,D70&amp;"9"))</f>
        <v>ZZZ9</v>
      </c>
      <c r="L70" s="278">
        <f t="shared" si="0"/>
        <v>999</v>
      </c>
      <c r="M70" s="314">
        <f t="shared" si="1"/>
        <v>999</v>
      </c>
      <c r="N70" s="309"/>
      <c r="O70" s="272"/>
      <c r="P70" s="116">
        <f t="shared" si="2"/>
        <v>999</v>
      </c>
      <c r="Q70" s="98"/>
    </row>
    <row r="71" spans="1:17" s="11" customFormat="1" ht="18.95" customHeight="1">
      <c r="A71" s="279">
        <v>65</v>
      </c>
      <c r="B71" s="96"/>
      <c r="C71" s="96"/>
      <c r="D71" s="97"/>
      <c r="E71" s="294"/>
      <c r="F71" s="115"/>
      <c r="G71" s="115"/>
      <c r="H71" s="354"/>
      <c r="I71" s="317"/>
      <c r="J71" s="276" t="e">
        <f>IF(AND(Q71="",#REF!&gt;0,#REF!&lt;5),K71,)</f>
        <v>#REF!</v>
      </c>
      <c r="K71" s="274" t="str">
        <f>IF(D71="","ZZZ9",IF(AND(#REF!&gt;0,#REF!&lt;5),D71&amp;#REF!,D71&amp;"9"))</f>
        <v>ZZZ9</v>
      </c>
      <c r="L71" s="278">
        <f t="shared" si="0"/>
        <v>999</v>
      </c>
      <c r="M71" s="314">
        <f t="shared" si="1"/>
        <v>999</v>
      </c>
      <c r="N71" s="309"/>
      <c r="O71" s="272"/>
      <c r="P71" s="116">
        <f t="shared" si="2"/>
        <v>999</v>
      </c>
      <c r="Q71" s="98"/>
    </row>
    <row r="72" spans="1:17" s="11" customFormat="1" ht="18.95" customHeight="1">
      <c r="A72" s="279">
        <v>66</v>
      </c>
      <c r="B72" s="96"/>
      <c r="C72" s="96"/>
      <c r="D72" s="97"/>
      <c r="E72" s="294"/>
      <c r="F72" s="115"/>
      <c r="G72" s="115"/>
      <c r="H72" s="354"/>
      <c r="I72" s="317"/>
      <c r="J72" s="276" t="e">
        <f>IF(AND(Q72="",#REF!&gt;0,#REF!&lt;5),K72,)</f>
        <v>#REF!</v>
      </c>
      <c r="K72" s="274" t="str">
        <f>IF(D72="","ZZZ9",IF(AND(#REF!&gt;0,#REF!&lt;5),D72&amp;#REF!,D72&amp;"9"))</f>
        <v>ZZZ9</v>
      </c>
      <c r="L72" s="278">
        <f t="shared" ref="L72:L100" si="3">IF(Q72="",999,Q72)</f>
        <v>999</v>
      </c>
      <c r="M72" s="314">
        <f t="shared" ref="M72:M100" si="4">IF(P72=999,999,1)</f>
        <v>999</v>
      </c>
      <c r="N72" s="309"/>
      <c r="O72" s="272"/>
      <c r="P72" s="116">
        <f t="shared" ref="P72:P100" si="5">IF(N72="DA",1,IF(N72="WC",2,IF(N72="SE",3,IF(N72="Q",4,IF(N72="LL",5,999)))))</f>
        <v>999</v>
      </c>
      <c r="Q72" s="98"/>
    </row>
    <row r="73" spans="1:17" s="11" customFormat="1" ht="18.95" customHeight="1">
      <c r="A73" s="279">
        <v>67</v>
      </c>
      <c r="B73" s="96"/>
      <c r="C73" s="96"/>
      <c r="D73" s="97"/>
      <c r="E73" s="294"/>
      <c r="F73" s="115"/>
      <c r="G73" s="115"/>
      <c r="H73" s="354"/>
      <c r="I73" s="317"/>
      <c r="J73" s="276" t="e">
        <f>IF(AND(Q73="",#REF!&gt;0,#REF!&lt;5),K73,)</f>
        <v>#REF!</v>
      </c>
      <c r="K73" s="274" t="str">
        <f>IF(D73="","ZZZ9",IF(AND(#REF!&gt;0,#REF!&lt;5),D73&amp;#REF!,D73&amp;"9"))</f>
        <v>ZZZ9</v>
      </c>
      <c r="L73" s="278">
        <f t="shared" si="3"/>
        <v>999</v>
      </c>
      <c r="M73" s="314">
        <f t="shared" si="4"/>
        <v>999</v>
      </c>
      <c r="N73" s="309"/>
      <c r="O73" s="272"/>
      <c r="P73" s="116">
        <f t="shared" si="5"/>
        <v>999</v>
      </c>
      <c r="Q73" s="98"/>
    </row>
    <row r="74" spans="1:17" s="11" customFormat="1" ht="18.95" customHeight="1">
      <c r="A74" s="279">
        <v>68</v>
      </c>
      <c r="B74" s="96"/>
      <c r="C74" s="96"/>
      <c r="D74" s="97"/>
      <c r="E74" s="294"/>
      <c r="F74" s="115"/>
      <c r="G74" s="115"/>
      <c r="H74" s="354"/>
      <c r="I74" s="317"/>
      <c r="J74" s="276" t="e">
        <f>IF(AND(Q74="",#REF!&gt;0,#REF!&lt;5),K74,)</f>
        <v>#REF!</v>
      </c>
      <c r="K74" s="274" t="str">
        <f>IF(D74="","ZZZ9",IF(AND(#REF!&gt;0,#REF!&lt;5),D74&amp;#REF!,D74&amp;"9"))</f>
        <v>ZZZ9</v>
      </c>
      <c r="L74" s="278">
        <f t="shared" si="3"/>
        <v>999</v>
      </c>
      <c r="M74" s="314">
        <f t="shared" si="4"/>
        <v>999</v>
      </c>
      <c r="N74" s="309"/>
      <c r="O74" s="272"/>
      <c r="P74" s="116">
        <f t="shared" si="5"/>
        <v>999</v>
      </c>
      <c r="Q74" s="98"/>
    </row>
    <row r="75" spans="1:17" s="11" customFormat="1" ht="18.95" customHeight="1">
      <c r="A75" s="279">
        <v>69</v>
      </c>
      <c r="B75" s="96"/>
      <c r="C75" s="96"/>
      <c r="D75" s="97"/>
      <c r="E75" s="294"/>
      <c r="F75" s="115"/>
      <c r="G75" s="115"/>
      <c r="H75" s="354"/>
      <c r="I75" s="317"/>
      <c r="J75" s="276" t="e">
        <f>IF(AND(Q75="",#REF!&gt;0,#REF!&lt;5),K75,)</f>
        <v>#REF!</v>
      </c>
      <c r="K75" s="274" t="str">
        <f>IF(D75="","ZZZ9",IF(AND(#REF!&gt;0,#REF!&lt;5),D75&amp;#REF!,D75&amp;"9"))</f>
        <v>ZZZ9</v>
      </c>
      <c r="L75" s="278">
        <f t="shared" si="3"/>
        <v>999</v>
      </c>
      <c r="M75" s="314">
        <f t="shared" si="4"/>
        <v>999</v>
      </c>
      <c r="N75" s="309"/>
      <c r="O75" s="272"/>
      <c r="P75" s="116">
        <f t="shared" si="5"/>
        <v>999</v>
      </c>
      <c r="Q75" s="98"/>
    </row>
    <row r="76" spans="1:17" s="11" customFormat="1" ht="18.95" customHeight="1">
      <c r="A76" s="279">
        <v>70</v>
      </c>
      <c r="B76" s="96"/>
      <c r="C76" s="96"/>
      <c r="D76" s="97"/>
      <c r="E76" s="294"/>
      <c r="F76" s="115"/>
      <c r="G76" s="115"/>
      <c r="H76" s="354"/>
      <c r="I76" s="317"/>
      <c r="J76" s="276" t="e">
        <f>IF(AND(Q76="",#REF!&gt;0,#REF!&lt;5),K76,)</f>
        <v>#REF!</v>
      </c>
      <c r="K76" s="274" t="str">
        <f>IF(D76="","ZZZ9",IF(AND(#REF!&gt;0,#REF!&lt;5),D76&amp;#REF!,D76&amp;"9"))</f>
        <v>ZZZ9</v>
      </c>
      <c r="L76" s="278">
        <f t="shared" si="3"/>
        <v>999</v>
      </c>
      <c r="M76" s="314">
        <f t="shared" si="4"/>
        <v>999</v>
      </c>
      <c r="N76" s="309"/>
      <c r="O76" s="272"/>
      <c r="P76" s="116">
        <f t="shared" si="5"/>
        <v>999</v>
      </c>
      <c r="Q76" s="98"/>
    </row>
    <row r="77" spans="1:17" s="11" customFormat="1" ht="18.95" customHeight="1">
      <c r="A77" s="279">
        <v>71</v>
      </c>
      <c r="B77" s="96"/>
      <c r="C77" s="96"/>
      <c r="D77" s="97"/>
      <c r="E77" s="294"/>
      <c r="F77" s="115"/>
      <c r="G77" s="115"/>
      <c r="H77" s="354"/>
      <c r="I77" s="317"/>
      <c r="J77" s="276" t="e">
        <f>IF(AND(Q77="",#REF!&gt;0,#REF!&lt;5),K77,)</f>
        <v>#REF!</v>
      </c>
      <c r="K77" s="274" t="str">
        <f>IF(D77="","ZZZ9",IF(AND(#REF!&gt;0,#REF!&lt;5),D77&amp;#REF!,D77&amp;"9"))</f>
        <v>ZZZ9</v>
      </c>
      <c r="L77" s="278">
        <f t="shared" si="3"/>
        <v>999</v>
      </c>
      <c r="M77" s="314">
        <f t="shared" si="4"/>
        <v>999</v>
      </c>
      <c r="N77" s="309"/>
      <c r="O77" s="272"/>
      <c r="P77" s="116">
        <f t="shared" si="5"/>
        <v>999</v>
      </c>
      <c r="Q77" s="98"/>
    </row>
    <row r="78" spans="1:17" s="11" customFormat="1" ht="18.95" customHeight="1">
      <c r="A78" s="279">
        <v>72</v>
      </c>
      <c r="B78" s="96"/>
      <c r="C78" s="96"/>
      <c r="D78" s="97"/>
      <c r="E78" s="294"/>
      <c r="F78" s="115"/>
      <c r="G78" s="115"/>
      <c r="H78" s="354"/>
      <c r="I78" s="317"/>
      <c r="J78" s="276" t="e">
        <f>IF(AND(Q78="",#REF!&gt;0,#REF!&lt;5),K78,)</f>
        <v>#REF!</v>
      </c>
      <c r="K78" s="274" t="str">
        <f>IF(D78="","ZZZ9",IF(AND(#REF!&gt;0,#REF!&lt;5),D78&amp;#REF!,D78&amp;"9"))</f>
        <v>ZZZ9</v>
      </c>
      <c r="L78" s="278">
        <f t="shared" si="3"/>
        <v>999</v>
      </c>
      <c r="M78" s="314">
        <f t="shared" si="4"/>
        <v>999</v>
      </c>
      <c r="N78" s="309"/>
      <c r="O78" s="272"/>
      <c r="P78" s="116">
        <f t="shared" si="5"/>
        <v>999</v>
      </c>
      <c r="Q78" s="98"/>
    </row>
    <row r="79" spans="1:17" s="11" customFormat="1" ht="18.95" customHeight="1">
      <c r="A79" s="279">
        <v>73</v>
      </c>
      <c r="B79" s="96"/>
      <c r="C79" s="96"/>
      <c r="D79" s="97"/>
      <c r="E79" s="294"/>
      <c r="F79" s="115"/>
      <c r="G79" s="115"/>
      <c r="H79" s="354"/>
      <c r="I79" s="317"/>
      <c r="J79" s="276" t="e">
        <f>IF(AND(Q79="",#REF!&gt;0,#REF!&lt;5),K79,)</f>
        <v>#REF!</v>
      </c>
      <c r="K79" s="274" t="str">
        <f>IF(D79="","ZZZ9",IF(AND(#REF!&gt;0,#REF!&lt;5),D79&amp;#REF!,D79&amp;"9"))</f>
        <v>ZZZ9</v>
      </c>
      <c r="L79" s="278">
        <f t="shared" si="3"/>
        <v>999</v>
      </c>
      <c r="M79" s="314">
        <f t="shared" si="4"/>
        <v>999</v>
      </c>
      <c r="N79" s="309"/>
      <c r="O79" s="272"/>
      <c r="P79" s="116">
        <f t="shared" si="5"/>
        <v>999</v>
      </c>
      <c r="Q79" s="98"/>
    </row>
    <row r="80" spans="1:17" s="11" customFormat="1" ht="18.95" customHeight="1">
      <c r="A80" s="279">
        <v>74</v>
      </c>
      <c r="B80" s="96"/>
      <c r="C80" s="96"/>
      <c r="D80" s="97"/>
      <c r="E80" s="294"/>
      <c r="F80" s="115"/>
      <c r="G80" s="115"/>
      <c r="H80" s="354"/>
      <c r="I80" s="317"/>
      <c r="J80" s="276" t="e">
        <f>IF(AND(Q80="",#REF!&gt;0,#REF!&lt;5),K80,)</f>
        <v>#REF!</v>
      </c>
      <c r="K80" s="274" t="str">
        <f>IF(D80="","ZZZ9",IF(AND(#REF!&gt;0,#REF!&lt;5),D80&amp;#REF!,D80&amp;"9"))</f>
        <v>ZZZ9</v>
      </c>
      <c r="L80" s="278">
        <f t="shared" si="3"/>
        <v>999</v>
      </c>
      <c r="M80" s="314">
        <f t="shared" si="4"/>
        <v>999</v>
      </c>
      <c r="N80" s="309"/>
      <c r="O80" s="272"/>
      <c r="P80" s="116">
        <f t="shared" si="5"/>
        <v>999</v>
      </c>
      <c r="Q80" s="98"/>
    </row>
    <row r="81" spans="1:17" s="11" customFormat="1" ht="18.95" customHeight="1">
      <c r="A81" s="279">
        <v>75</v>
      </c>
      <c r="B81" s="96"/>
      <c r="C81" s="96"/>
      <c r="D81" s="97"/>
      <c r="E81" s="294"/>
      <c r="F81" s="115"/>
      <c r="G81" s="115"/>
      <c r="H81" s="354"/>
      <c r="I81" s="317"/>
      <c r="J81" s="276" t="e">
        <f>IF(AND(Q81="",#REF!&gt;0,#REF!&lt;5),K81,)</f>
        <v>#REF!</v>
      </c>
      <c r="K81" s="274" t="str">
        <f>IF(D81="","ZZZ9",IF(AND(#REF!&gt;0,#REF!&lt;5),D81&amp;#REF!,D81&amp;"9"))</f>
        <v>ZZZ9</v>
      </c>
      <c r="L81" s="278">
        <f t="shared" si="3"/>
        <v>999</v>
      </c>
      <c r="M81" s="314">
        <f t="shared" si="4"/>
        <v>999</v>
      </c>
      <c r="N81" s="309"/>
      <c r="O81" s="272"/>
      <c r="P81" s="116">
        <f t="shared" si="5"/>
        <v>999</v>
      </c>
      <c r="Q81" s="98"/>
    </row>
    <row r="82" spans="1:17" s="11" customFormat="1" ht="18.95" customHeight="1">
      <c r="A82" s="279">
        <v>76</v>
      </c>
      <c r="B82" s="96"/>
      <c r="C82" s="96"/>
      <c r="D82" s="97"/>
      <c r="E82" s="294"/>
      <c r="F82" s="115"/>
      <c r="G82" s="115"/>
      <c r="H82" s="354"/>
      <c r="I82" s="317"/>
      <c r="J82" s="276" t="e">
        <f>IF(AND(Q82="",#REF!&gt;0,#REF!&lt;5),K82,)</f>
        <v>#REF!</v>
      </c>
      <c r="K82" s="274" t="str">
        <f>IF(D82="","ZZZ9",IF(AND(#REF!&gt;0,#REF!&lt;5),D82&amp;#REF!,D82&amp;"9"))</f>
        <v>ZZZ9</v>
      </c>
      <c r="L82" s="278">
        <f t="shared" si="3"/>
        <v>999</v>
      </c>
      <c r="M82" s="314">
        <f t="shared" si="4"/>
        <v>999</v>
      </c>
      <c r="N82" s="309"/>
      <c r="O82" s="272"/>
      <c r="P82" s="116">
        <f t="shared" si="5"/>
        <v>999</v>
      </c>
      <c r="Q82" s="98"/>
    </row>
    <row r="83" spans="1:17" s="11" customFormat="1" ht="18.95" customHeight="1">
      <c r="A83" s="279">
        <v>77</v>
      </c>
      <c r="B83" s="96"/>
      <c r="C83" s="96"/>
      <c r="D83" s="97"/>
      <c r="E83" s="294"/>
      <c r="F83" s="115"/>
      <c r="G83" s="115"/>
      <c r="H83" s="354"/>
      <c r="I83" s="317"/>
      <c r="J83" s="276" t="e">
        <f>IF(AND(Q83="",#REF!&gt;0,#REF!&lt;5),K83,)</f>
        <v>#REF!</v>
      </c>
      <c r="K83" s="274" t="str">
        <f>IF(D83="","ZZZ9",IF(AND(#REF!&gt;0,#REF!&lt;5),D83&amp;#REF!,D83&amp;"9"))</f>
        <v>ZZZ9</v>
      </c>
      <c r="L83" s="278">
        <f t="shared" si="3"/>
        <v>999</v>
      </c>
      <c r="M83" s="314">
        <f t="shared" si="4"/>
        <v>999</v>
      </c>
      <c r="N83" s="309"/>
      <c r="O83" s="272"/>
      <c r="P83" s="116">
        <f t="shared" si="5"/>
        <v>999</v>
      </c>
      <c r="Q83" s="98"/>
    </row>
    <row r="84" spans="1:17" s="11" customFormat="1" ht="18.95" customHeight="1">
      <c r="A84" s="279">
        <v>78</v>
      </c>
      <c r="B84" s="96"/>
      <c r="C84" s="96"/>
      <c r="D84" s="97"/>
      <c r="E84" s="294"/>
      <c r="F84" s="115"/>
      <c r="G84" s="115"/>
      <c r="H84" s="354"/>
      <c r="I84" s="317"/>
      <c r="J84" s="276" t="e">
        <f>IF(AND(Q84="",#REF!&gt;0,#REF!&lt;5),K84,)</f>
        <v>#REF!</v>
      </c>
      <c r="K84" s="274" t="str">
        <f>IF(D84="","ZZZ9",IF(AND(#REF!&gt;0,#REF!&lt;5),D84&amp;#REF!,D84&amp;"9"))</f>
        <v>ZZZ9</v>
      </c>
      <c r="L84" s="278">
        <f t="shared" si="3"/>
        <v>999</v>
      </c>
      <c r="M84" s="314">
        <f t="shared" si="4"/>
        <v>999</v>
      </c>
      <c r="N84" s="309"/>
      <c r="O84" s="272"/>
      <c r="P84" s="116">
        <f t="shared" si="5"/>
        <v>999</v>
      </c>
      <c r="Q84" s="98"/>
    </row>
    <row r="85" spans="1:17" s="11" customFormat="1" ht="18.95" customHeight="1">
      <c r="A85" s="279">
        <v>79</v>
      </c>
      <c r="B85" s="96"/>
      <c r="C85" s="96"/>
      <c r="D85" s="97"/>
      <c r="E85" s="294"/>
      <c r="F85" s="115"/>
      <c r="G85" s="115"/>
      <c r="H85" s="354"/>
      <c r="I85" s="317"/>
      <c r="J85" s="276" t="e">
        <f>IF(AND(Q85="",#REF!&gt;0,#REF!&lt;5),K85,)</f>
        <v>#REF!</v>
      </c>
      <c r="K85" s="274" t="str">
        <f>IF(D85="","ZZZ9",IF(AND(#REF!&gt;0,#REF!&lt;5),D85&amp;#REF!,D85&amp;"9"))</f>
        <v>ZZZ9</v>
      </c>
      <c r="L85" s="278">
        <f t="shared" si="3"/>
        <v>999</v>
      </c>
      <c r="M85" s="314">
        <f t="shared" si="4"/>
        <v>999</v>
      </c>
      <c r="N85" s="309"/>
      <c r="O85" s="272"/>
      <c r="P85" s="116">
        <f t="shared" si="5"/>
        <v>999</v>
      </c>
      <c r="Q85" s="98"/>
    </row>
    <row r="86" spans="1:17" s="11" customFormat="1" ht="18.95" customHeight="1">
      <c r="A86" s="279">
        <v>80</v>
      </c>
      <c r="B86" s="96"/>
      <c r="C86" s="96"/>
      <c r="D86" s="97"/>
      <c r="E86" s="294"/>
      <c r="F86" s="115"/>
      <c r="G86" s="115"/>
      <c r="H86" s="354"/>
      <c r="I86" s="317"/>
      <c r="J86" s="276" t="e">
        <f>IF(AND(Q86="",#REF!&gt;0,#REF!&lt;5),K86,)</f>
        <v>#REF!</v>
      </c>
      <c r="K86" s="274" t="str">
        <f>IF(D86="","ZZZ9",IF(AND(#REF!&gt;0,#REF!&lt;5),D86&amp;#REF!,D86&amp;"9"))</f>
        <v>ZZZ9</v>
      </c>
      <c r="L86" s="278">
        <f t="shared" si="3"/>
        <v>999</v>
      </c>
      <c r="M86" s="314">
        <f t="shared" si="4"/>
        <v>999</v>
      </c>
      <c r="N86" s="309"/>
      <c r="O86" s="272"/>
      <c r="P86" s="116">
        <f t="shared" si="5"/>
        <v>999</v>
      </c>
      <c r="Q86" s="98"/>
    </row>
    <row r="87" spans="1:17" s="11" customFormat="1" ht="18.95" customHeight="1">
      <c r="A87" s="279">
        <v>81</v>
      </c>
      <c r="B87" s="96"/>
      <c r="C87" s="96"/>
      <c r="D87" s="97"/>
      <c r="E87" s="294"/>
      <c r="F87" s="115"/>
      <c r="G87" s="115"/>
      <c r="H87" s="354"/>
      <c r="I87" s="317"/>
      <c r="J87" s="276" t="e">
        <f>IF(AND(Q87="",#REF!&gt;0,#REF!&lt;5),K87,)</f>
        <v>#REF!</v>
      </c>
      <c r="K87" s="274" t="str">
        <f>IF(D87="","ZZZ9",IF(AND(#REF!&gt;0,#REF!&lt;5),D87&amp;#REF!,D87&amp;"9"))</f>
        <v>ZZZ9</v>
      </c>
      <c r="L87" s="278">
        <f t="shared" si="3"/>
        <v>999</v>
      </c>
      <c r="M87" s="314">
        <f t="shared" si="4"/>
        <v>999</v>
      </c>
      <c r="N87" s="309"/>
      <c r="O87" s="272"/>
      <c r="P87" s="116">
        <f t="shared" si="5"/>
        <v>999</v>
      </c>
      <c r="Q87" s="98"/>
    </row>
    <row r="88" spans="1:17" s="11" customFormat="1" ht="18.95" customHeight="1">
      <c r="A88" s="279">
        <v>82</v>
      </c>
      <c r="B88" s="96"/>
      <c r="C88" s="96"/>
      <c r="D88" s="97"/>
      <c r="E88" s="294"/>
      <c r="F88" s="115"/>
      <c r="G88" s="115"/>
      <c r="H88" s="354"/>
      <c r="I88" s="317"/>
      <c r="J88" s="276" t="e">
        <f>IF(AND(Q88="",#REF!&gt;0,#REF!&lt;5),K88,)</f>
        <v>#REF!</v>
      </c>
      <c r="K88" s="274" t="str">
        <f>IF(D88="","ZZZ9",IF(AND(#REF!&gt;0,#REF!&lt;5),D88&amp;#REF!,D88&amp;"9"))</f>
        <v>ZZZ9</v>
      </c>
      <c r="L88" s="278">
        <f t="shared" si="3"/>
        <v>999</v>
      </c>
      <c r="M88" s="314">
        <f t="shared" si="4"/>
        <v>999</v>
      </c>
      <c r="N88" s="309"/>
      <c r="O88" s="272"/>
      <c r="P88" s="116">
        <f t="shared" si="5"/>
        <v>999</v>
      </c>
      <c r="Q88" s="98"/>
    </row>
    <row r="89" spans="1:17" s="11" customFormat="1" ht="18.95" customHeight="1">
      <c r="A89" s="279">
        <v>83</v>
      </c>
      <c r="B89" s="96"/>
      <c r="C89" s="96"/>
      <c r="D89" s="97"/>
      <c r="E89" s="294"/>
      <c r="F89" s="115"/>
      <c r="G89" s="115"/>
      <c r="H89" s="354"/>
      <c r="I89" s="317"/>
      <c r="J89" s="276" t="e">
        <f>IF(AND(Q89="",#REF!&gt;0,#REF!&lt;5),K89,)</f>
        <v>#REF!</v>
      </c>
      <c r="K89" s="274" t="str">
        <f>IF(D89="","ZZZ9",IF(AND(#REF!&gt;0,#REF!&lt;5),D89&amp;#REF!,D89&amp;"9"))</f>
        <v>ZZZ9</v>
      </c>
      <c r="L89" s="278">
        <f t="shared" si="3"/>
        <v>999</v>
      </c>
      <c r="M89" s="314">
        <f t="shared" si="4"/>
        <v>999</v>
      </c>
      <c r="N89" s="309"/>
      <c r="O89" s="272"/>
      <c r="P89" s="116">
        <f t="shared" si="5"/>
        <v>999</v>
      </c>
      <c r="Q89" s="98"/>
    </row>
    <row r="90" spans="1:17" s="11" customFormat="1" ht="18.95" customHeight="1">
      <c r="A90" s="279">
        <v>84</v>
      </c>
      <c r="B90" s="96"/>
      <c r="C90" s="96"/>
      <c r="D90" s="97"/>
      <c r="E90" s="294"/>
      <c r="F90" s="115"/>
      <c r="G90" s="115"/>
      <c r="H90" s="354"/>
      <c r="I90" s="317"/>
      <c r="J90" s="276" t="e">
        <f>IF(AND(Q90="",#REF!&gt;0,#REF!&lt;5),K90,)</f>
        <v>#REF!</v>
      </c>
      <c r="K90" s="274" t="str">
        <f>IF(D90="","ZZZ9",IF(AND(#REF!&gt;0,#REF!&lt;5),D90&amp;#REF!,D90&amp;"9"))</f>
        <v>ZZZ9</v>
      </c>
      <c r="L90" s="278">
        <f t="shared" si="3"/>
        <v>999</v>
      </c>
      <c r="M90" s="314">
        <f t="shared" si="4"/>
        <v>999</v>
      </c>
      <c r="N90" s="309"/>
      <c r="O90" s="272"/>
      <c r="P90" s="116">
        <f t="shared" si="5"/>
        <v>999</v>
      </c>
      <c r="Q90" s="98"/>
    </row>
    <row r="91" spans="1:17" s="11" customFormat="1" ht="18.95" customHeight="1">
      <c r="A91" s="279">
        <v>85</v>
      </c>
      <c r="B91" s="96"/>
      <c r="C91" s="96"/>
      <c r="D91" s="97"/>
      <c r="E91" s="294"/>
      <c r="F91" s="115"/>
      <c r="G91" s="115"/>
      <c r="H91" s="354"/>
      <c r="I91" s="317"/>
      <c r="J91" s="276" t="e">
        <f>IF(AND(Q91="",#REF!&gt;0,#REF!&lt;5),K91,)</f>
        <v>#REF!</v>
      </c>
      <c r="K91" s="274" t="str">
        <f>IF(D91="","ZZZ9",IF(AND(#REF!&gt;0,#REF!&lt;5),D91&amp;#REF!,D91&amp;"9"))</f>
        <v>ZZZ9</v>
      </c>
      <c r="L91" s="278">
        <f t="shared" si="3"/>
        <v>999</v>
      </c>
      <c r="M91" s="314">
        <f t="shared" si="4"/>
        <v>999</v>
      </c>
      <c r="N91" s="309"/>
      <c r="O91" s="272"/>
      <c r="P91" s="116">
        <f t="shared" si="5"/>
        <v>999</v>
      </c>
      <c r="Q91" s="98"/>
    </row>
    <row r="92" spans="1:17" s="11" customFormat="1" ht="18.95" customHeight="1">
      <c r="A92" s="279">
        <v>86</v>
      </c>
      <c r="B92" s="96"/>
      <c r="C92" s="96"/>
      <c r="D92" s="97"/>
      <c r="E92" s="294"/>
      <c r="F92" s="115"/>
      <c r="G92" s="115"/>
      <c r="H92" s="354"/>
      <c r="I92" s="317"/>
      <c r="J92" s="276" t="e">
        <f>IF(AND(Q92="",#REF!&gt;0,#REF!&lt;5),K92,)</f>
        <v>#REF!</v>
      </c>
      <c r="K92" s="274" t="str">
        <f>IF(D92="","ZZZ9",IF(AND(#REF!&gt;0,#REF!&lt;5),D92&amp;#REF!,D92&amp;"9"))</f>
        <v>ZZZ9</v>
      </c>
      <c r="L92" s="278">
        <f t="shared" si="3"/>
        <v>999</v>
      </c>
      <c r="M92" s="314">
        <f t="shared" si="4"/>
        <v>999</v>
      </c>
      <c r="N92" s="309"/>
      <c r="O92" s="272"/>
      <c r="P92" s="116">
        <f t="shared" si="5"/>
        <v>999</v>
      </c>
      <c r="Q92" s="98"/>
    </row>
    <row r="93" spans="1:17" s="11" customFormat="1" ht="18.95" customHeight="1">
      <c r="A93" s="279">
        <v>87</v>
      </c>
      <c r="B93" s="96"/>
      <c r="C93" s="96"/>
      <c r="D93" s="97"/>
      <c r="E93" s="294"/>
      <c r="F93" s="115"/>
      <c r="G93" s="115"/>
      <c r="H93" s="354"/>
      <c r="I93" s="317"/>
      <c r="J93" s="276" t="e">
        <f>IF(AND(Q93="",#REF!&gt;0,#REF!&lt;5),K93,)</f>
        <v>#REF!</v>
      </c>
      <c r="K93" s="274" t="str">
        <f>IF(D93="","ZZZ9",IF(AND(#REF!&gt;0,#REF!&lt;5),D93&amp;#REF!,D93&amp;"9"))</f>
        <v>ZZZ9</v>
      </c>
      <c r="L93" s="278">
        <f t="shared" si="3"/>
        <v>999</v>
      </c>
      <c r="M93" s="314">
        <f t="shared" si="4"/>
        <v>999</v>
      </c>
      <c r="N93" s="309"/>
      <c r="O93" s="272"/>
      <c r="P93" s="116">
        <f t="shared" si="5"/>
        <v>999</v>
      </c>
      <c r="Q93" s="98"/>
    </row>
    <row r="94" spans="1:17" s="11" customFormat="1" ht="18.95" customHeight="1">
      <c r="A94" s="279">
        <v>88</v>
      </c>
      <c r="B94" s="96"/>
      <c r="C94" s="96"/>
      <c r="D94" s="97"/>
      <c r="E94" s="294"/>
      <c r="F94" s="115"/>
      <c r="G94" s="115"/>
      <c r="H94" s="354"/>
      <c r="I94" s="317"/>
      <c r="J94" s="276" t="e">
        <f>IF(AND(Q94="",#REF!&gt;0,#REF!&lt;5),K94,)</f>
        <v>#REF!</v>
      </c>
      <c r="K94" s="274" t="str">
        <f>IF(D94="","ZZZ9",IF(AND(#REF!&gt;0,#REF!&lt;5),D94&amp;#REF!,D94&amp;"9"))</f>
        <v>ZZZ9</v>
      </c>
      <c r="L94" s="278">
        <f t="shared" si="3"/>
        <v>999</v>
      </c>
      <c r="M94" s="314">
        <f t="shared" si="4"/>
        <v>999</v>
      </c>
      <c r="N94" s="309"/>
      <c r="O94" s="272"/>
      <c r="P94" s="116">
        <f t="shared" si="5"/>
        <v>999</v>
      </c>
      <c r="Q94" s="98"/>
    </row>
    <row r="95" spans="1:17" s="11" customFormat="1" ht="18.95" customHeight="1">
      <c r="A95" s="279">
        <v>89</v>
      </c>
      <c r="B95" s="96"/>
      <c r="C95" s="96"/>
      <c r="D95" s="97"/>
      <c r="E95" s="294"/>
      <c r="F95" s="115"/>
      <c r="G95" s="115"/>
      <c r="H95" s="354"/>
      <c r="I95" s="317"/>
      <c r="J95" s="276" t="e">
        <f>IF(AND(Q95="",#REF!&gt;0,#REF!&lt;5),K95,)</f>
        <v>#REF!</v>
      </c>
      <c r="K95" s="274" t="str">
        <f>IF(D95="","ZZZ9",IF(AND(#REF!&gt;0,#REF!&lt;5),D95&amp;#REF!,D95&amp;"9"))</f>
        <v>ZZZ9</v>
      </c>
      <c r="L95" s="278">
        <f t="shared" si="3"/>
        <v>999</v>
      </c>
      <c r="M95" s="314">
        <f t="shared" si="4"/>
        <v>999</v>
      </c>
      <c r="N95" s="309"/>
      <c r="O95" s="272"/>
      <c r="P95" s="116">
        <f t="shared" si="5"/>
        <v>999</v>
      </c>
      <c r="Q95" s="98"/>
    </row>
    <row r="96" spans="1:17" s="11" customFormat="1" ht="18.95" customHeight="1">
      <c r="A96" s="279">
        <v>90</v>
      </c>
      <c r="B96" s="96"/>
      <c r="C96" s="96"/>
      <c r="D96" s="97"/>
      <c r="E96" s="294"/>
      <c r="F96" s="115"/>
      <c r="G96" s="115"/>
      <c r="H96" s="354"/>
      <c r="I96" s="317"/>
      <c r="J96" s="276" t="e">
        <f>IF(AND(Q96="",#REF!&gt;0,#REF!&lt;5),K96,)</f>
        <v>#REF!</v>
      </c>
      <c r="K96" s="274" t="str">
        <f>IF(D96="","ZZZ9",IF(AND(#REF!&gt;0,#REF!&lt;5),D96&amp;#REF!,D96&amp;"9"))</f>
        <v>ZZZ9</v>
      </c>
      <c r="L96" s="278">
        <f t="shared" si="3"/>
        <v>999</v>
      </c>
      <c r="M96" s="314">
        <f t="shared" si="4"/>
        <v>999</v>
      </c>
      <c r="N96" s="309"/>
      <c r="O96" s="272"/>
      <c r="P96" s="116">
        <f t="shared" si="5"/>
        <v>999</v>
      </c>
      <c r="Q96" s="98"/>
    </row>
    <row r="97" spans="1:17" s="11" customFormat="1" ht="18.95" customHeight="1">
      <c r="A97" s="279">
        <v>91</v>
      </c>
      <c r="B97" s="96"/>
      <c r="C97" s="96"/>
      <c r="D97" s="97"/>
      <c r="E97" s="294"/>
      <c r="F97" s="115"/>
      <c r="G97" s="115"/>
      <c r="H97" s="354"/>
      <c r="I97" s="317"/>
      <c r="J97" s="276" t="e">
        <f>IF(AND(Q97="",#REF!&gt;0,#REF!&lt;5),K97,)</f>
        <v>#REF!</v>
      </c>
      <c r="K97" s="274" t="str">
        <f>IF(D97="","ZZZ9",IF(AND(#REF!&gt;0,#REF!&lt;5),D97&amp;#REF!,D97&amp;"9"))</f>
        <v>ZZZ9</v>
      </c>
      <c r="L97" s="278">
        <f t="shared" si="3"/>
        <v>999</v>
      </c>
      <c r="M97" s="314">
        <f t="shared" si="4"/>
        <v>999</v>
      </c>
      <c r="N97" s="309"/>
      <c r="O97" s="272"/>
      <c r="P97" s="116">
        <f t="shared" si="5"/>
        <v>999</v>
      </c>
      <c r="Q97" s="98"/>
    </row>
    <row r="98" spans="1:17" s="11" customFormat="1" ht="18.95" customHeight="1">
      <c r="A98" s="279">
        <v>92</v>
      </c>
      <c r="B98" s="96"/>
      <c r="C98" s="96"/>
      <c r="D98" s="97"/>
      <c r="E98" s="294"/>
      <c r="F98" s="115"/>
      <c r="G98" s="115"/>
      <c r="H98" s="354"/>
      <c r="I98" s="317"/>
      <c r="J98" s="276" t="e">
        <f>IF(AND(Q98="",#REF!&gt;0,#REF!&lt;5),K98,)</f>
        <v>#REF!</v>
      </c>
      <c r="K98" s="274" t="str">
        <f>IF(D98="","ZZZ9",IF(AND(#REF!&gt;0,#REF!&lt;5),D98&amp;#REF!,D98&amp;"9"))</f>
        <v>ZZZ9</v>
      </c>
      <c r="L98" s="278">
        <f t="shared" si="3"/>
        <v>999</v>
      </c>
      <c r="M98" s="314">
        <f t="shared" si="4"/>
        <v>999</v>
      </c>
      <c r="N98" s="309"/>
      <c r="O98" s="272"/>
      <c r="P98" s="116">
        <f t="shared" si="5"/>
        <v>999</v>
      </c>
      <c r="Q98" s="98"/>
    </row>
    <row r="99" spans="1:17" s="11" customFormat="1" ht="18.95" customHeight="1">
      <c r="A99" s="279">
        <v>93</v>
      </c>
      <c r="B99" s="96"/>
      <c r="C99" s="96"/>
      <c r="D99" s="97"/>
      <c r="E99" s="294"/>
      <c r="F99" s="115"/>
      <c r="G99" s="115"/>
      <c r="H99" s="354"/>
      <c r="I99" s="317"/>
      <c r="J99" s="276" t="e">
        <f>IF(AND(Q99="",#REF!&gt;0,#REF!&lt;5),K99,)</f>
        <v>#REF!</v>
      </c>
      <c r="K99" s="274" t="str">
        <f>IF(D99="","ZZZ9",IF(AND(#REF!&gt;0,#REF!&lt;5),D99&amp;#REF!,D99&amp;"9"))</f>
        <v>ZZZ9</v>
      </c>
      <c r="L99" s="278">
        <f t="shared" si="3"/>
        <v>999</v>
      </c>
      <c r="M99" s="314">
        <f t="shared" si="4"/>
        <v>999</v>
      </c>
      <c r="N99" s="309"/>
      <c r="O99" s="272"/>
      <c r="P99" s="116">
        <f t="shared" si="5"/>
        <v>999</v>
      </c>
      <c r="Q99" s="98"/>
    </row>
    <row r="100" spans="1:17" s="11" customFormat="1" ht="18.95" customHeight="1">
      <c r="A100" s="279">
        <v>94</v>
      </c>
      <c r="B100" s="96"/>
      <c r="C100" s="96"/>
      <c r="D100" s="97"/>
      <c r="E100" s="294"/>
      <c r="F100" s="115"/>
      <c r="G100" s="115"/>
      <c r="H100" s="354"/>
      <c r="I100" s="317"/>
      <c r="J100" s="276" t="e">
        <f>IF(AND(Q100="",#REF!&gt;0,#REF!&lt;5),K100,)</f>
        <v>#REF!</v>
      </c>
      <c r="K100" s="274" t="str">
        <f>IF(D100="","ZZZ9",IF(AND(#REF!&gt;0,#REF!&lt;5),D100&amp;#REF!,D100&amp;"9"))</f>
        <v>ZZZ9</v>
      </c>
      <c r="L100" s="278">
        <f t="shared" si="3"/>
        <v>999</v>
      </c>
      <c r="M100" s="314">
        <f t="shared" si="4"/>
        <v>999</v>
      </c>
      <c r="N100" s="309"/>
      <c r="O100" s="272"/>
      <c r="P100" s="116">
        <f t="shared" si="5"/>
        <v>999</v>
      </c>
      <c r="Q100" s="98"/>
    </row>
    <row r="101" spans="1:17" s="11" customFormat="1" ht="18.95" customHeight="1">
      <c r="A101" s="279">
        <v>95</v>
      </c>
      <c r="B101" s="96"/>
      <c r="C101" s="96"/>
      <c r="D101" s="97"/>
      <c r="E101" s="294"/>
      <c r="F101" s="115"/>
      <c r="G101" s="115"/>
      <c r="H101" s="354"/>
      <c r="I101" s="317"/>
      <c r="J101" s="276" t="e">
        <f>IF(AND(Q101="",#REF!&gt;0,#REF!&lt;5),K101,)</f>
        <v>#REF!</v>
      </c>
      <c r="K101" s="274" t="str">
        <f>IF(D101="","ZZZ9",IF(AND(#REF!&gt;0,#REF!&lt;5),D101&amp;#REF!,D101&amp;"9"))</f>
        <v>ZZZ9</v>
      </c>
      <c r="L101" s="278">
        <f t="shared" ref="L101:L134" si="6">IF(Q101="",999,Q101)</f>
        <v>999</v>
      </c>
      <c r="M101" s="314">
        <f t="shared" ref="M101:M134" si="7">IF(P101=999,999,1)</f>
        <v>999</v>
      </c>
      <c r="N101" s="309"/>
      <c r="O101" s="272"/>
      <c r="P101" s="116">
        <f t="shared" ref="P101:P134" si="8">IF(N101="DA",1,IF(N101="WC",2,IF(N101="SE",3,IF(N101="Q",4,IF(N101="LL",5,999)))))</f>
        <v>999</v>
      </c>
      <c r="Q101" s="98"/>
    </row>
    <row r="102" spans="1:17" s="11" customFormat="1" ht="18.95" customHeight="1">
      <c r="A102" s="279">
        <v>96</v>
      </c>
      <c r="B102" s="96"/>
      <c r="C102" s="96"/>
      <c r="D102" s="97"/>
      <c r="E102" s="294"/>
      <c r="F102" s="115"/>
      <c r="G102" s="115"/>
      <c r="H102" s="354"/>
      <c r="I102" s="317"/>
      <c r="J102" s="276" t="e">
        <f>IF(AND(Q102="",#REF!&gt;0,#REF!&lt;5),K102,)</f>
        <v>#REF!</v>
      </c>
      <c r="K102" s="274" t="str">
        <f>IF(D102="","ZZZ9",IF(AND(#REF!&gt;0,#REF!&lt;5),D102&amp;#REF!,D102&amp;"9"))</f>
        <v>ZZZ9</v>
      </c>
      <c r="L102" s="278">
        <f t="shared" si="6"/>
        <v>999</v>
      </c>
      <c r="M102" s="314">
        <f t="shared" si="7"/>
        <v>999</v>
      </c>
      <c r="N102" s="309"/>
      <c r="O102" s="272"/>
      <c r="P102" s="116">
        <f t="shared" si="8"/>
        <v>999</v>
      </c>
      <c r="Q102" s="98"/>
    </row>
    <row r="103" spans="1:17" s="11" customFormat="1" ht="18.95" customHeight="1">
      <c r="A103" s="279">
        <v>97</v>
      </c>
      <c r="B103" s="96"/>
      <c r="C103" s="96"/>
      <c r="D103" s="97"/>
      <c r="E103" s="294"/>
      <c r="F103" s="115"/>
      <c r="G103" s="115"/>
      <c r="H103" s="354"/>
      <c r="I103" s="317"/>
      <c r="J103" s="276" t="e">
        <f>IF(AND(Q103="",#REF!&gt;0,#REF!&lt;5),K103,)</f>
        <v>#REF!</v>
      </c>
      <c r="K103" s="274" t="str">
        <f>IF(D103="","ZZZ9",IF(AND(#REF!&gt;0,#REF!&lt;5),D103&amp;#REF!,D103&amp;"9"))</f>
        <v>ZZZ9</v>
      </c>
      <c r="L103" s="278">
        <f t="shared" si="6"/>
        <v>999</v>
      </c>
      <c r="M103" s="314">
        <f t="shared" si="7"/>
        <v>999</v>
      </c>
      <c r="N103" s="309"/>
      <c r="O103" s="272"/>
      <c r="P103" s="116">
        <f t="shared" si="8"/>
        <v>999</v>
      </c>
      <c r="Q103" s="98"/>
    </row>
    <row r="104" spans="1:17" s="11" customFormat="1" ht="18.95" customHeight="1">
      <c r="A104" s="279">
        <v>98</v>
      </c>
      <c r="B104" s="96"/>
      <c r="C104" s="96"/>
      <c r="D104" s="97"/>
      <c r="E104" s="294"/>
      <c r="F104" s="115"/>
      <c r="G104" s="115"/>
      <c r="H104" s="354"/>
      <c r="I104" s="317"/>
      <c r="J104" s="276" t="e">
        <f>IF(AND(Q104="",#REF!&gt;0,#REF!&lt;5),K104,)</f>
        <v>#REF!</v>
      </c>
      <c r="K104" s="274" t="str">
        <f>IF(D104="","ZZZ9",IF(AND(#REF!&gt;0,#REF!&lt;5),D104&amp;#REF!,D104&amp;"9"))</f>
        <v>ZZZ9</v>
      </c>
      <c r="L104" s="278">
        <f t="shared" si="6"/>
        <v>999</v>
      </c>
      <c r="M104" s="314">
        <f t="shared" si="7"/>
        <v>999</v>
      </c>
      <c r="N104" s="309"/>
      <c r="O104" s="272"/>
      <c r="P104" s="116">
        <f t="shared" si="8"/>
        <v>999</v>
      </c>
      <c r="Q104" s="98"/>
    </row>
    <row r="105" spans="1:17" s="11" customFormat="1" ht="18.95" customHeight="1">
      <c r="A105" s="279">
        <v>99</v>
      </c>
      <c r="B105" s="96"/>
      <c r="C105" s="96"/>
      <c r="D105" s="97"/>
      <c r="E105" s="294"/>
      <c r="F105" s="115"/>
      <c r="G105" s="115"/>
      <c r="H105" s="354"/>
      <c r="I105" s="317"/>
      <c r="J105" s="276" t="e">
        <f>IF(AND(Q105="",#REF!&gt;0,#REF!&lt;5),K105,)</f>
        <v>#REF!</v>
      </c>
      <c r="K105" s="274" t="str">
        <f>IF(D105="","ZZZ9",IF(AND(#REF!&gt;0,#REF!&lt;5),D105&amp;#REF!,D105&amp;"9"))</f>
        <v>ZZZ9</v>
      </c>
      <c r="L105" s="278">
        <f t="shared" si="6"/>
        <v>999</v>
      </c>
      <c r="M105" s="314">
        <f t="shared" si="7"/>
        <v>999</v>
      </c>
      <c r="N105" s="309"/>
      <c r="O105" s="272"/>
      <c r="P105" s="116">
        <f t="shared" si="8"/>
        <v>999</v>
      </c>
      <c r="Q105" s="98"/>
    </row>
    <row r="106" spans="1:17" s="11" customFormat="1" ht="18.95" customHeight="1">
      <c r="A106" s="279">
        <v>100</v>
      </c>
      <c r="B106" s="96"/>
      <c r="C106" s="96"/>
      <c r="D106" s="97"/>
      <c r="E106" s="294"/>
      <c r="F106" s="115"/>
      <c r="G106" s="115"/>
      <c r="H106" s="354"/>
      <c r="I106" s="317"/>
      <c r="J106" s="276" t="e">
        <f>IF(AND(Q106="",#REF!&gt;0,#REF!&lt;5),K106,)</f>
        <v>#REF!</v>
      </c>
      <c r="K106" s="274" t="str">
        <f>IF(D106="","ZZZ9",IF(AND(#REF!&gt;0,#REF!&lt;5),D106&amp;#REF!,D106&amp;"9"))</f>
        <v>ZZZ9</v>
      </c>
      <c r="L106" s="278">
        <f t="shared" si="6"/>
        <v>999</v>
      </c>
      <c r="M106" s="314">
        <f t="shared" si="7"/>
        <v>999</v>
      </c>
      <c r="N106" s="309"/>
      <c r="O106" s="272"/>
      <c r="P106" s="116">
        <f t="shared" si="8"/>
        <v>999</v>
      </c>
      <c r="Q106" s="98"/>
    </row>
    <row r="107" spans="1:17" s="11" customFormat="1" ht="18.95" customHeight="1">
      <c r="A107" s="279">
        <v>101</v>
      </c>
      <c r="B107" s="96"/>
      <c r="C107" s="96"/>
      <c r="D107" s="97"/>
      <c r="E107" s="294"/>
      <c r="F107" s="115"/>
      <c r="G107" s="115"/>
      <c r="H107" s="354"/>
      <c r="I107" s="317"/>
      <c r="J107" s="276" t="e">
        <f>IF(AND(Q107="",#REF!&gt;0,#REF!&lt;5),K107,)</f>
        <v>#REF!</v>
      </c>
      <c r="K107" s="274" t="str">
        <f>IF(D107="","ZZZ9",IF(AND(#REF!&gt;0,#REF!&lt;5),D107&amp;#REF!,D107&amp;"9"))</f>
        <v>ZZZ9</v>
      </c>
      <c r="L107" s="278">
        <f t="shared" si="6"/>
        <v>999</v>
      </c>
      <c r="M107" s="314">
        <f t="shared" si="7"/>
        <v>999</v>
      </c>
      <c r="N107" s="309"/>
      <c r="O107" s="272"/>
      <c r="P107" s="116">
        <f t="shared" si="8"/>
        <v>999</v>
      </c>
      <c r="Q107" s="98"/>
    </row>
    <row r="108" spans="1:17" s="11" customFormat="1" ht="18.95" customHeight="1">
      <c r="A108" s="279">
        <v>102</v>
      </c>
      <c r="B108" s="96"/>
      <c r="C108" s="96"/>
      <c r="D108" s="97"/>
      <c r="E108" s="294"/>
      <c r="F108" s="115"/>
      <c r="G108" s="115"/>
      <c r="H108" s="354"/>
      <c r="I108" s="317"/>
      <c r="J108" s="276" t="e">
        <f>IF(AND(Q108="",#REF!&gt;0,#REF!&lt;5),K108,)</f>
        <v>#REF!</v>
      </c>
      <c r="K108" s="274" t="str">
        <f>IF(D108="","ZZZ9",IF(AND(#REF!&gt;0,#REF!&lt;5),D108&amp;#REF!,D108&amp;"9"))</f>
        <v>ZZZ9</v>
      </c>
      <c r="L108" s="278">
        <f t="shared" si="6"/>
        <v>999</v>
      </c>
      <c r="M108" s="314">
        <f t="shared" si="7"/>
        <v>999</v>
      </c>
      <c r="N108" s="309"/>
      <c r="O108" s="272"/>
      <c r="P108" s="116">
        <f t="shared" si="8"/>
        <v>999</v>
      </c>
      <c r="Q108" s="98"/>
    </row>
    <row r="109" spans="1:17" s="11" customFormat="1" ht="18.95" customHeight="1">
      <c r="A109" s="279">
        <v>103</v>
      </c>
      <c r="B109" s="96"/>
      <c r="C109" s="96"/>
      <c r="D109" s="97"/>
      <c r="E109" s="294"/>
      <c r="F109" s="115"/>
      <c r="G109" s="115"/>
      <c r="H109" s="354"/>
      <c r="I109" s="317"/>
      <c r="J109" s="276" t="e">
        <f>IF(AND(Q109="",#REF!&gt;0,#REF!&lt;5),K109,)</f>
        <v>#REF!</v>
      </c>
      <c r="K109" s="274" t="str">
        <f>IF(D109="","ZZZ9",IF(AND(#REF!&gt;0,#REF!&lt;5),D109&amp;#REF!,D109&amp;"9"))</f>
        <v>ZZZ9</v>
      </c>
      <c r="L109" s="278">
        <f t="shared" si="6"/>
        <v>999</v>
      </c>
      <c r="M109" s="314">
        <f t="shared" si="7"/>
        <v>999</v>
      </c>
      <c r="N109" s="309"/>
      <c r="O109" s="272"/>
      <c r="P109" s="116">
        <f t="shared" si="8"/>
        <v>999</v>
      </c>
      <c r="Q109" s="98"/>
    </row>
    <row r="110" spans="1:17" s="11" customFormat="1" ht="18.95" customHeight="1">
      <c r="A110" s="279">
        <v>104</v>
      </c>
      <c r="B110" s="96"/>
      <c r="C110" s="96"/>
      <c r="D110" s="97"/>
      <c r="E110" s="294"/>
      <c r="F110" s="115"/>
      <c r="G110" s="115"/>
      <c r="H110" s="354"/>
      <c r="I110" s="317"/>
      <c r="J110" s="276" t="e">
        <f>IF(AND(Q110="",#REF!&gt;0,#REF!&lt;5),K110,)</f>
        <v>#REF!</v>
      </c>
      <c r="K110" s="274" t="str">
        <f>IF(D110="","ZZZ9",IF(AND(#REF!&gt;0,#REF!&lt;5),D110&amp;#REF!,D110&amp;"9"))</f>
        <v>ZZZ9</v>
      </c>
      <c r="L110" s="278">
        <f t="shared" si="6"/>
        <v>999</v>
      </c>
      <c r="M110" s="314">
        <f t="shared" si="7"/>
        <v>999</v>
      </c>
      <c r="N110" s="309"/>
      <c r="O110" s="272"/>
      <c r="P110" s="116">
        <f t="shared" si="8"/>
        <v>999</v>
      </c>
      <c r="Q110" s="98"/>
    </row>
    <row r="111" spans="1:17" s="11" customFormat="1" ht="18.95" customHeight="1">
      <c r="A111" s="279">
        <v>105</v>
      </c>
      <c r="B111" s="96"/>
      <c r="C111" s="96"/>
      <c r="D111" s="97"/>
      <c r="E111" s="294"/>
      <c r="F111" s="115"/>
      <c r="G111" s="115"/>
      <c r="H111" s="354"/>
      <c r="I111" s="317"/>
      <c r="J111" s="276" t="e">
        <f>IF(AND(Q111="",#REF!&gt;0,#REF!&lt;5),K111,)</f>
        <v>#REF!</v>
      </c>
      <c r="K111" s="274" t="str">
        <f>IF(D111="","ZZZ9",IF(AND(#REF!&gt;0,#REF!&lt;5),D111&amp;#REF!,D111&amp;"9"))</f>
        <v>ZZZ9</v>
      </c>
      <c r="L111" s="278">
        <f t="shared" si="6"/>
        <v>999</v>
      </c>
      <c r="M111" s="314">
        <f t="shared" si="7"/>
        <v>999</v>
      </c>
      <c r="N111" s="309"/>
      <c r="O111" s="272"/>
      <c r="P111" s="116">
        <f t="shared" si="8"/>
        <v>999</v>
      </c>
      <c r="Q111" s="98"/>
    </row>
    <row r="112" spans="1:17" s="11" customFormat="1" ht="18.95" customHeight="1">
      <c r="A112" s="279">
        <v>106</v>
      </c>
      <c r="B112" s="96"/>
      <c r="C112" s="96"/>
      <c r="D112" s="97"/>
      <c r="E112" s="294"/>
      <c r="F112" s="115"/>
      <c r="G112" s="115"/>
      <c r="H112" s="354"/>
      <c r="I112" s="317"/>
      <c r="J112" s="276" t="e">
        <f>IF(AND(Q112="",#REF!&gt;0,#REF!&lt;5),K112,)</f>
        <v>#REF!</v>
      </c>
      <c r="K112" s="274" t="str">
        <f>IF(D112="","ZZZ9",IF(AND(#REF!&gt;0,#REF!&lt;5),D112&amp;#REF!,D112&amp;"9"))</f>
        <v>ZZZ9</v>
      </c>
      <c r="L112" s="278">
        <f t="shared" si="6"/>
        <v>999</v>
      </c>
      <c r="M112" s="314">
        <f t="shared" si="7"/>
        <v>999</v>
      </c>
      <c r="N112" s="309"/>
      <c r="O112" s="272"/>
      <c r="P112" s="116">
        <f t="shared" si="8"/>
        <v>999</v>
      </c>
      <c r="Q112" s="98"/>
    </row>
    <row r="113" spans="1:17" s="11" customFormat="1" ht="18.95" customHeight="1">
      <c r="A113" s="279">
        <v>107</v>
      </c>
      <c r="B113" s="96"/>
      <c r="C113" s="96"/>
      <c r="D113" s="97"/>
      <c r="E113" s="294"/>
      <c r="F113" s="115"/>
      <c r="G113" s="115"/>
      <c r="H113" s="354"/>
      <c r="I113" s="317"/>
      <c r="J113" s="276" t="e">
        <f>IF(AND(Q113="",#REF!&gt;0,#REF!&lt;5),K113,)</f>
        <v>#REF!</v>
      </c>
      <c r="K113" s="274" t="str">
        <f>IF(D113="","ZZZ9",IF(AND(#REF!&gt;0,#REF!&lt;5),D113&amp;#REF!,D113&amp;"9"))</f>
        <v>ZZZ9</v>
      </c>
      <c r="L113" s="278">
        <f t="shared" si="6"/>
        <v>999</v>
      </c>
      <c r="M113" s="314">
        <f t="shared" si="7"/>
        <v>999</v>
      </c>
      <c r="N113" s="309"/>
      <c r="O113" s="272"/>
      <c r="P113" s="116">
        <f t="shared" si="8"/>
        <v>999</v>
      </c>
      <c r="Q113" s="98"/>
    </row>
    <row r="114" spans="1:17" s="11" customFormat="1" ht="18.95" customHeight="1">
      <c r="A114" s="279">
        <v>108</v>
      </c>
      <c r="B114" s="96"/>
      <c r="C114" s="96"/>
      <c r="D114" s="97"/>
      <c r="E114" s="294"/>
      <c r="F114" s="115"/>
      <c r="G114" s="115"/>
      <c r="H114" s="354"/>
      <c r="I114" s="317"/>
      <c r="J114" s="276" t="e">
        <f>IF(AND(Q114="",#REF!&gt;0,#REF!&lt;5),K114,)</f>
        <v>#REF!</v>
      </c>
      <c r="K114" s="274" t="str">
        <f>IF(D114="","ZZZ9",IF(AND(#REF!&gt;0,#REF!&lt;5),D114&amp;#REF!,D114&amp;"9"))</f>
        <v>ZZZ9</v>
      </c>
      <c r="L114" s="278">
        <f t="shared" si="6"/>
        <v>999</v>
      </c>
      <c r="M114" s="314">
        <f t="shared" si="7"/>
        <v>999</v>
      </c>
      <c r="N114" s="309"/>
      <c r="O114" s="272"/>
      <c r="P114" s="116">
        <f t="shared" si="8"/>
        <v>999</v>
      </c>
      <c r="Q114" s="98"/>
    </row>
    <row r="115" spans="1:17" s="11" customFormat="1" ht="18.95" customHeight="1">
      <c r="A115" s="279">
        <v>109</v>
      </c>
      <c r="B115" s="96"/>
      <c r="C115" s="96"/>
      <c r="D115" s="97"/>
      <c r="E115" s="294"/>
      <c r="F115" s="115"/>
      <c r="G115" s="115"/>
      <c r="H115" s="354"/>
      <c r="I115" s="317"/>
      <c r="J115" s="276" t="e">
        <f>IF(AND(Q115="",#REF!&gt;0,#REF!&lt;5),K115,)</f>
        <v>#REF!</v>
      </c>
      <c r="K115" s="274" t="str">
        <f>IF(D115="","ZZZ9",IF(AND(#REF!&gt;0,#REF!&lt;5),D115&amp;#REF!,D115&amp;"9"))</f>
        <v>ZZZ9</v>
      </c>
      <c r="L115" s="278">
        <f t="shared" si="6"/>
        <v>999</v>
      </c>
      <c r="M115" s="314">
        <f t="shared" si="7"/>
        <v>999</v>
      </c>
      <c r="N115" s="309"/>
      <c r="O115" s="272"/>
      <c r="P115" s="116">
        <f t="shared" si="8"/>
        <v>999</v>
      </c>
      <c r="Q115" s="98"/>
    </row>
    <row r="116" spans="1:17" s="11" customFormat="1" ht="18.95" customHeight="1">
      <c r="A116" s="279">
        <v>110</v>
      </c>
      <c r="B116" s="96"/>
      <c r="C116" s="96"/>
      <c r="D116" s="97"/>
      <c r="E116" s="294"/>
      <c r="F116" s="115"/>
      <c r="G116" s="115"/>
      <c r="H116" s="354"/>
      <c r="I116" s="317"/>
      <c r="J116" s="276" t="e">
        <f>IF(AND(Q116="",#REF!&gt;0,#REF!&lt;5),K116,)</f>
        <v>#REF!</v>
      </c>
      <c r="K116" s="274" t="str">
        <f>IF(D116="","ZZZ9",IF(AND(#REF!&gt;0,#REF!&lt;5),D116&amp;#REF!,D116&amp;"9"))</f>
        <v>ZZZ9</v>
      </c>
      <c r="L116" s="278">
        <f t="shared" si="6"/>
        <v>999</v>
      </c>
      <c r="M116" s="314">
        <f t="shared" si="7"/>
        <v>999</v>
      </c>
      <c r="N116" s="309"/>
      <c r="O116" s="272"/>
      <c r="P116" s="116">
        <f t="shared" si="8"/>
        <v>999</v>
      </c>
      <c r="Q116" s="98"/>
    </row>
    <row r="117" spans="1:17" s="11" customFormat="1" ht="18.95" customHeight="1">
      <c r="A117" s="279">
        <v>111</v>
      </c>
      <c r="B117" s="96"/>
      <c r="C117" s="96"/>
      <c r="D117" s="97"/>
      <c r="E117" s="294"/>
      <c r="F117" s="115"/>
      <c r="G117" s="115"/>
      <c r="H117" s="354"/>
      <c r="I117" s="317"/>
      <c r="J117" s="276" t="e">
        <f>IF(AND(Q117="",#REF!&gt;0,#REF!&lt;5),K117,)</f>
        <v>#REF!</v>
      </c>
      <c r="K117" s="274" t="str">
        <f>IF(D117="","ZZZ9",IF(AND(#REF!&gt;0,#REF!&lt;5),D117&amp;#REF!,D117&amp;"9"))</f>
        <v>ZZZ9</v>
      </c>
      <c r="L117" s="278">
        <f t="shared" si="6"/>
        <v>999</v>
      </c>
      <c r="M117" s="314">
        <f t="shared" si="7"/>
        <v>999</v>
      </c>
      <c r="N117" s="309"/>
      <c r="O117" s="272"/>
      <c r="P117" s="116">
        <f t="shared" si="8"/>
        <v>999</v>
      </c>
      <c r="Q117" s="98"/>
    </row>
    <row r="118" spans="1:17" s="11" customFormat="1" ht="18.95" customHeight="1">
      <c r="A118" s="279">
        <v>112</v>
      </c>
      <c r="B118" s="96"/>
      <c r="C118" s="96"/>
      <c r="D118" s="97"/>
      <c r="E118" s="294"/>
      <c r="F118" s="115"/>
      <c r="G118" s="115"/>
      <c r="H118" s="354"/>
      <c r="I118" s="317"/>
      <c r="J118" s="276" t="e">
        <f>IF(AND(Q118="",#REF!&gt;0,#REF!&lt;5),K118,)</f>
        <v>#REF!</v>
      </c>
      <c r="K118" s="274" t="str">
        <f>IF(D118="","ZZZ9",IF(AND(#REF!&gt;0,#REF!&lt;5),D118&amp;#REF!,D118&amp;"9"))</f>
        <v>ZZZ9</v>
      </c>
      <c r="L118" s="278">
        <f t="shared" si="6"/>
        <v>999</v>
      </c>
      <c r="M118" s="314">
        <f t="shared" si="7"/>
        <v>999</v>
      </c>
      <c r="N118" s="309"/>
      <c r="O118" s="272"/>
      <c r="P118" s="116">
        <f t="shared" si="8"/>
        <v>999</v>
      </c>
      <c r="Q118" s="98"/>
    </row>
    <row r="119" spans="1:17" s="11" customFormat="1" ht="18.95" customHeight="1">
      <c r="A119" s="279">
        <v>113</v>
      </c>
      <c r="B119" s="96"/>
      <c r="C119" s="96"/>
      <c r="D119" s="97"/>
      <c r="E119" s="294"/>
      <c r="F119" s="115"/>
      <c r="G119" s="115"/>
      <c r="H119" s="354"/>
      <c r="I119" s="317"/>
      <c r="J119" s="276" t="e">
        <f>IF(AND(Q119="",#REF!&gt;0,#REF!&lt;5),K119,)</f>
        <v>#REF!</v>
      </c>
      <c r="K119" s="274" t="str">
        <f>IF(D119="","ZZZ9",IF(AND(#REF!&gt;0,#REF!&lt;5),D119&amp;#REF!,D119&amp;"9"))</f>
        <v>ZZZ9</v>
      </c>
      <c r="L119" s="278">
        <f t="shared" si="6"/>
        <v>999</v>
      </c>
      <c r="M119" s="314">
        <f t="shared" si="7"/>
        <v>999</v>
      </c>
      <c r="N119" s="309"/>
      <c r="O119" s="272"/>
      <c r="P119" s="116">
        <f t="shared" si="8"/>
        <v>999</v>
      </c>
      <c r="Q119" s="98"/>
    </row>
    <row r="120" spans="1:17" s="11" customFormat="1" ht="18.95" customHeight="1">
      <c r="A120" s="279">
        <v>114</v>
      </c>
      <c r="B120" s="96"/>
      <c r="C120" s="96"/>
      <c r="D120" s="97"/>
      <c r="E120" s="294"/>
      <c r="F120" s="115"/>
      <c r="G120" s="115"/>
      <c r="H120" s="354"/>
      <c r="I120" s="317"/>
      <c r="J120" s="276" t="e">
        <f>IF(AND(Q120="",#REF!&gt;0,#REF!&lt;5),K120,)</f>
        <v>#REF!</v>
      </c>
      <c r="K120" s="274" t="str">
        <f>IF(D120="","ZZZ9",IF(AND(#REF!&gt;0,#REF!&lt;5),D120&amp;#REF!,D120&amp;"9"))</f>
        <v>ZZZ9</v>
      </c>
      <c r="L120" s="278">
        <f t="shared" si="6"/>
        <v>999</v>
      </c>
      <c r="M120" s="314">
        <f t="shared" si="7"/>
        <v>999</v>
      </c>
      <c r="N120" s="309"/>
      <c r="O120" s="272"/>
      <c r="P120" s="116">
        <f t="shared" si="8"/>
        <v>999</v>
      </c>
      <c r="Q120" s="98"/>
    </row>
    <row r="121" spans="1:17" s="11" customFormat="1" ht="18.95" customHeight="1">
      <c r="A121" s="279">
        <v>115</v>
      </c>
      <c r="B121" s="96"/>
      <c r="C121" s="96"/>
      <c r="D121" s="97"/>
      <c r="E121" s="294"/>
      <c r="F121" s="115"/>
      <c r="G121" s="115"/>
      <c r="H121" s="354"/>
      <c r="I121" s="317"/>
      <c r="J121" s="276" t="e">
        <f>IF(AND(Q121="",#REF!&gt;0,#REF!&lt;5),K121,)</f>
        <v>#REF!</v>
      </c>
      <c r="K121" s="274" t="str">
        <f>IF(D121="","ZZZ9",IF(AND(#REF!&gt;0,#REF!&lt;5),D121&amp;#REF!,D121&amp;"9"))</f>
        <v>ZZZ9</v>
      </c>
      <c r="L121" s="278">
        <f t="shared" si="6"/>
        <v>999</v>
      </c>
      <c r="M121" s="314">
        <f t="shared" si="7"/>
        <v>999</v>
      </c>
      <c r="N121" s="309"/>
      <c r="O121" s="272"/>
      <c r="P121" s="116">
        <f t="shared" si="8"/>
        <v>999</v>
      </c>
      <c r="Q121" s="98"/>
    </row>
    <row r="122" spans="1:17" s="11" customFormat="1" ht="18.95" customHeight="1">
      <c r="A122" s="279">
        <v>116</v>
      </c>
      <c r="B122" s="96"/>
      <c r="C122" s="96"/>
      <c r="D122" s="97"/>
      <c r="E122" s="294"/>
      <c r="F122" s="115"/>
      <c r="G122" s="115"/>
      <c r="H122" s="354"/>
      <c r="I122" s="317"/>
      <c r="J122" s="276" t="e">
        <f>IF(AND(Q122="",#REF!&gt;0,#REF!&lt;5),K122,)</f>
        <v>#REF!</v>
      </c>
      <c r="K122" s="274" t="str">
        <f>IF(D122="","ZZZ9",IF(AND(#REF!&gt;0,#REF!&lt;5),D122&amp;#REF!,D122&amp;"9"))</f>
        <v>ZZZ9</v>
      </c>
      <c r="L122" s="278">
        <f t="shared" si="6"/>
        <v>999</v>
      </c>
      <c r="M122" s="314">
        <f t="shared" si="7"/>
        <v>999</v>
      </c>
      <c r="N122" s="309"/>
      <c r="O122" s="272"/>
      <c r="P122" s="116">
        <f t="shared" si="8"/>
        <v>999</v>
      </c>
      <c r="Q122" s="98"/>
    </row>
    <row r="123" spans="1:17" s="11" customFormat="1" ht="18.95" customHeight="1">
      <c r="A123" s="279">
        <v>117</v>
      </c>
      <c r="B123" s="96"/>
      <c r="C123" s="96"/>
      <c r="D123" s="97"/>
      <c r="E123" s="294"/>
      <c r="F123" s="115"/>
      <c r="G123" s="115"/>
      <c r="H123" s="354"/>
      <c r="I123" s="317"/>
      <c r="J123" s="276" t="e">
        <f>IF(AND(Q123="",#REF!&gt;0,#REF!&lt;5),K123,)</f>
        <v>#REF!</v>
      </c>
      <c r="K123" s="274" t="str">
        <f>IF(D123="","ZZZ9",IF(AND(#REF!&gt;0,#REF!&lt;5),D123&amp;#REF!,D123&amp;"9"))</f>
        <v>ZZZ9</v>
      </c>
      <c r="L123" s="278">
        <f t="shared" si="6"/>
        <v>999</v>
      </c>
      <c r="M123" s="314">
        <f t="shared" si="7"/>
        <v>999</v>
      </c>
      <c r="N123" s="309"/>
      <c r="O123" s="272"/>
      <c r="P123" s="116">
        <f t="shared" si="8"/>
        <v>999</v>
      </c>
      <c r="Q123" s="98"/>
    </row>
    <row r="124" spans="1:17" s="11" customFormat="1" ht="18.95" customHeight="1">
      <c r="A124" s="279">
        <v>118</v>
      </c>
      <c r="B124" s="96"/>
      <c r="C124" s="96"/>
      <c r="D124" s="97"/>
      <c r="E124" s="294"/>
      <c r="F124" s="115"/>
      <c r="G124" s="115"/>
      <c r="H124" s="354"/>
      <c r="I124" s="317"/>
      <c r="J124" s="276" t="e">
        <f>IF(AND(Q124="",#REF!&gt;0,#REF!&lt;5),K124,)</f>
        <v>#REF!</v>
      </c>
      <c r="K124" s="274" t="str">
        <f>IF(D124="","ZZZ9",IF(AND(#REF!&gt;0,#REF!&lt;5),D124&amp;#REF!,D124&amp;"9"))</f>
        <v>ZZZ9</v>
      </c>
      <c r="L124" s="278">
        <f t="shared" si="6"/>
        <v>999</v>
      </c>
      <c r="M124" s="314">
        <f t="shared" si="7"/>
        <v>999</v>
      </c>
      <c r="N124" s="309"/>
      <c r="O124" s="272"/>
      <c r="P124" s="116">
        <f t="shared" si="8"/>
        <v>999</v>
      </c>
      <c r="Q124" s="98"/>
    </row>
    <row r="125" spans="1:17" s="11" customFormat="1" ht="18.95" customHeight="1">
      <c r="A125" s="279">
        <v>119</v>
      </c>
      <c r="B125" s="96"/>
      <c r="C125" s="96"/>
      <c r="D125" s="97"/>
      <c r="E125" s="294"/>
      <c r="F125" s="115"/>
      <c r="G125" s="115"/>
      <c r="H125" s="354"/>
      <c r="I125" s="317"/>
      <c r="J125" s="276" t="e">
        <f>IF(AND(Q125="",#REF!&gt;0,#REF!&lt;5),K125,)</f>
        <v>#REF!</v>
      </c>
      <c r="K125" s="274" t="str">
        <f>IF(D125="","ZZZ9",IF(AND(#REF!&gt;0,#REF!&lt;5),D125&amp;#REF!,D125&amp;"9"))</f>
        <v>ZZZ9</v>
      </c>
      <c r="L125" s="278">
        <f t="shared" si="6"/>
        <v>999</v>
      </c>
      <c r="M125" s="314">
        <f t="shared" si="7"/>
        <v>999</v>
      </c>
      <c r="N125" s="309"/>
      <c r="O125" s="272"/>
      <c r="P125" s="116">
        <f t="shared" si="8"/>
        <v>999</v>
      </c>
      <c r="Q125" s="98"/>
    </row>
    <row r="126" spans="1:17" s="11" customFormat="1" ht="18.95" customHeight="1">
      <c r="A126" s="279">
        <v>120</v>
      </c>
      <c r="B126" s="96"/>
      <c r="C126" s="96"/>
      <c r="D126" s="97"/>
      <c r="E126" s="294"/>
      <c r="F126" s="115"/>
      <c r="G126" s="115"/>
      <c r="H126" s="354"/>
      <c r="I126" s="317"/>
      <c r="J126" s="276" t="e">
        <f>IF(AND(Q126="",#REF!&gt;0,#REF!&lt;5),K126,)</f>
        <v>#REF!</v>
      </c>
      <c r="K126" s="274" t="str">
        <f>IF(D126="","ZZZ9",IF(AND(#REF!&gt;0,#REF!&lt;5),D126&amp;#REF!,D126&amp;"9"))</f>
        <v>ZZZ9</v>
      </c>
      <c r="L126" s="278">
        <f t="shared" si="6"/>
        <v>999</v>
      </c>
      <c r="M126" s="314">
        <f t="shared" si="7"/>
        <v>999</v>
      </c>
      <c r="N126" s="309"/>
      <c r="O126" s="272"/>
      <c r="P126" s="116">
        <f t="shared" si="8"/>
        <v>999</v>
      </c>
      <c r="Q126" s="98"/>
    </row>
    <row r="127" spans="1:17" s="11" customFormat="1" ht="18.95" customHeight="1">
      <c r="A127" s="279">
        <v>121</v>
      </c>
      <c r="B127" s="96"/>
      <c r="C127" s="96"/>
      <c r="D127" s="97"/>
      <c r="E127" s="294"/>
      <c r="F127" s="115"/>
      <c r="G127" s="115"/>
      <c r="H127" s="354"/>
      <c r="I127" s="317"/>
      <c r="J127" s="276" t="e">
        <f>IF(AND(Q127="",#REF!&gt;0,#REF!&lt;5),K127,)</f>
        <v>#REF!</v>
      </c>
      <c r="K127" s="274" t="str">
        <f>IF(D127="","ZZZ9",IF(AND(#REF!&gt;0,#REF!&lt;5),D127&amp;#REF!,D127&amp;"9"))</f>
        <v>ZZZ9</v>
      </c>
      <c r="L127" s="278">
        <f t="shared" si="6"/>
        <v>999</v>
      </c>
      <c r="M127" s="314">
        <f t="shared" si="7"/>
        <v>999</v>
      </c>
      <c r="N127" s="309"/>
      <c r="O127" s="272"/>
      <c r="P127" s="116">
        <f t="shared" si="8"/>
        <v>999</v>
      </c>
      <c r="Q127" s="98"/>
    </row>
    <row r="128" spans="1:17" s="11" customFormat="1" ht="18.95" customHeight="1">
      <c r="A128" s="279">
        <v>122</v>
      </c>
      <c r="B128" s="96"/>
      <c r="C128" s="96"/>
      <c r="D128" s="97"/>
      <c r="E128" s="294"/>
      <c r="F128" s="115"/>
      <c r="G128" s="115"/>
      <c r="H128" s="354"/>
      <c r="I128" s="317"/>
      <c r="J128" s="276" t="e">
        <f>IF(AND(Q128="",#REF!&gt;0,#REF!&lt;5),K128,)</f>
        <v>#REF!</v>
      </c>
      <c r="K128" s="274" t="str">
        <f>IF(D128="","ZZZ9",IF(AND(#REF!&gt;0,#REF!&lt;5),D128&amp;#REF!,D128&amp;"9"))</f>
        <v>ZZZ9</v>
      </c>
      <c r="L128" s="278">
        <f t="shared" si="6"/>
        <v>999</v>
      </c>
      <c r="M128" s="314">
        <f t="shared" si="7"/>
        <v>999</v>
      </c>
      <c r="N128" s="309"/>
      <c r="O128" s="272"/>
      <c r="P128" s="116">
        <f t="shared" si="8"/>
        <v>999</v>
      </c>
      <c r="Q128" s="98"/>
    </row>
    <row r="129" spans="1:17" s="11" customFormat="1" ht="18.95" customHeight="1">
      <c r="A129" s="279">
        <v>123</v>
      </c>
      <c r="B129" s="96"/>
      <c r="C129" s="96"/>
      <c r="D129" s="97"/>
      <c r="E129" s="294"/>
      <c r="F129" s="115"/>
      <c r="G129" s="115"/>
      <c r="H129" s="354"/>
      <c r="I129" s="317"/>
      <c r="J129" s="276" t="e">
        <f>IF(AND(Q129="",#REF!&gt;0,#REF!&lt;5),K129,)</f>
        <v>#REF!</v>
      </c>
      <c r="K129" s="274" t="str">
        <f>IF(D129="","ZZZ9",IF(AND(#REF!&gt;0,#REF!&lt;5),D129&amp;#REF!,D129&amp;"9"))</f>
        <v>ZZZ9</v>
      </c>
      <c r="L129" s="278">
        <f t="shared" si="6"/>
        <v>999</v>
      </c>
      <c r="M129" s="314">
        <f t="shared" si="7"/>
        <v>999</v>
      </c>
      <c r="N129" s="309"/>
      <c r="O129" s="272"/>
      <c r="P129" s="116">
        <f t="shared" si="8"/>
        <v>999</v>
      </c>
      <c r="Q129" s="98"/>
    </row>
    <row r="130" spans="1:17" s="11" customFormat="1" ht="18.95" customHeight="1">
      <c r="A130" s="279">
        <v>124</v>
      </c>
      <c r="B130" s="96"/>
      <c r="C130" s="96"/>
      <c r="D130" s="97"/>
      <c r="E130" s="294"/>
      <c r="F130" s="115"/>
      <c r="G130" s="115"/>
      <c r="H130" s="354"/>
      <c r="I130" s="317"/>
      <c r="J130" s="276" t="e">
        <f>IF(AND(Q130="",#REF!&gt;0,#REF!&lt;5),K130,)</f>
        <v>#REF!</v>
      </c>
      <c r="K130" s="274" t="str">
        <f>IF(D130="","ZZZ9",IF(AND(#REF!&gt;0,#REF!&lt;5),D130&amp;#REF!,D130&amp;"9"))</f>
        <v>ZZZ9</v>
      </c>
      <c r="L130" s="278">
        <f t="shared" si="6"/>
        <v>999</v>
      </c>
      <c r="M130" s="314">
        <f t="shared" si="7"/>
        <v>999</v>
      </c>
      <c r="N130" s="309"/>
      <c r="O130" s="272"/>
      <c r="P130" s="116">
        <f t="shared" si="8"/>
        <v>999</v>
      </c>
      <c r="Q130" s="98"/>
    </row>
    <row r="131" spans="1:17" s="11" customFormat="1" ht="18.95" customHeight="1">
      <c r="A131" s="279">
        <v>125</v>
      </c>
      <c r="B131" s="96"/>
      <c r="C131" s="96"/>
      <c r="D131" s="97"/>
      <c r="E131" s="294"/>
      <c r="F131" s="115"/>
      <c r="G131" s="115"/>
      <c r="H131" s="354"/>
      <c r="I131" s="317"/>
      <c r="J131" s="276" t="e">
        <f>IF(AND(Q131="",#REF!&gt;0,#REF!&lt;5),K131,)</f>
        <v>#REF!</v>
      </c>
      <c r="K131" s="274" t="str">
        <f>IF(D131="","ZZZ9",IF(AND(#REF!&gt;0,#REF!&lt;5),D131&amp;#REF!,D131&amp;"9"))</f>
        <v>ZZZ9</v>
      </c>
      <c r="L131" s="278">
        <f t="shared" si="6"/>
        <v>999</v>
      </c>
      <c r="M131" s="314">
        <f t="shared" si="7"/>
        <v>999</v>
      </c>
      <c r="N131" s="309"/>
      <c r="O131" s="272"/>
      <c r="P131" s="116">
        <f t="shared" si="8"/>
        <v>999</v>
      </c>
      <c r="Q131" s="98"/>
    </row>
    <row r="132" spans="1:17" s="11" customFormat="1" ht="18.95" customHeight="1">
      <c r="A132" s="279">
        <v>126</v>
      </c>
      <c r="B132" s="96"/>
      <c r="C132" s="96"/>
      <c r="D132" s="97"/>
      <c r="E132" s="294"/>
      <c r="F132" s="115"/>
      <c r="G132" s="115"/>
      <c r="H132" s="354"/>
      <c r="I132" s="317"/>
      <c r="J132" s="276" t="e">
        <f>IF(AND(Q132="",#REF!&gt;0,#REF!&lt;5),K132,)</f>
        <v>#REF!</v>
      </c>
      <c r="K132" s="274" t="str">
        <f>IF(D132="","ZZZ9",IF(AND(#REF!&gt;0,#REF!&lt;5),D132&amp;#REF!,D132&amp;"9"))</f>
        <v>ZZZ9</v>
      </c>
      <c r="L132" s="278">
        <f t="shared" si="6"/>
        <v>999</v>
      </c>
      <c r="M132" s="314">
        <f t="shared" si="7"/>
        <v>999</v>
      </c>
      <c r="N132" s="309"/>
      <c r="O132" s="272"/>
      <c r="P132" s="116">
        <f t="shared" si="8"/>
        <v>999</v>
      </c>
      <c r="Q132" s="98"/>
    </row>
    <row r="133" spans="1:17" s="11" customFormat="1" ht="18.95" customHeight="1">
      <c r="A133" s="279">
        <v>127</v>
      </c>
      <c r="B133" s="96"/>
      <c r="C133" s="96"/>
      <c r="D133" s="97"/>
      <c r="E133" s="294"/>
      <c r="F133" s="115"/>
      <c r="G133" s="115"/>
      <c r="H133" s="354"/>
      <c r="I133" s="317"/>
      <c r="J133" s="276" t="e">
        <f>IF(AND(Q133="",#REF!&gt;0,#REF!&lt;5),K133,)</f>
        <v>#REF!</v>
      </c>
      <c r="K133" s="274" t="str">
        <f>IF(D133="","ZZZ9",IF(AND(#REF!&gt;0,#REF!&lt;5),D133&amp;#REF!,D133&amp;"9"))</f>
        <v>ZZZ9</v>
      </c>
      <c r="L133" s="278">
        <f t="shared" si="6"/>
        <v>999</v>
      </c>
      <c r="M133" s="314">
        <f t="shared" si="7"/>
        <v>999</v>
      </c>
      <c r="N133" s="309"/>
      <c r="O133" s="272"/>
      <c r="P133" s="116">
        <f t="shared" si="8"/>
        <v>999</v>
      </c>
      <c r="Q133" s="98"/>
    </row>
    <row r="134" spans="1:17" s="11" customFormat="1" ht="18.95" customHeight="1">
      <c r="A134" s="279">
        <v>128</v>
      </c>
      <c r="B134" s="96"/>
      <c r="C134" s="96"/>
      <c r="D134" s="97"/>
      <c r="E134" s="294"/>
      <c r="F134" s="115"/>
      <c r="G134" s="115"/>
      <c r="H134" s="354"/>
      <c r="I134" s="317"/>
      <c r="J134" s="276" t="e">
        <f>IF(AND(Q134="",#REF!&gt;0,#REF!&lt;5),K134,)</f>
        <v>#REF!</v>
      </c>
      <c r="K134" s="274" t="str">
        <f>IF(D134="","ZZZ9",IF(AND(#REF!&gt;0,#REF!&lt;5),D134&amp;#REF!,D134&amp;"9"))</f>
        <v>ZZZ9</v>
      </c>
      <c r="L134" s="278">
        <f t="shared" si="6"/>
        <v>999</v>
      </c>
      <c r="M134" s="314">
        <f t="shared" si="7"/>
        <v>999</v>
      </c>
      <c r="N134" s="309"/>
      <c r="O134" s="315"/>
      <c r="P134" s="316">
        <f t="shared" si="8"/>
        <v>999</v>
      </c>
      <c r="Q134" s="317"/>
    </row>
    <row r="135" spans="1:17">
      <c r="A135" s="279">
        <v>129</v>
      </c>
      <c r="B135" s="96"/>
      <c r="C135" s="96"/>
      <c r="D135" s="97"/>
      <c r="E135" s="294"/>
      <c r="F135" s="115"/>
      <c r="G135" s="115"/>
      <c r="H135" s="354"/>
      <c r="I135" s="317"/>
      <c r="J135" s="276" t="e">
        <f>IF(AND(Q135="",#REF!&gt;0,#REF!&lt;5),K135,)</f>
        <v>#REF!</v>
      </c>
      <c r="K135" s="274" t="str">
        <f>IF(D135="","ZZZ9",IF(AND(#REF!&gt;0,#REF!&lt;5),D135&amp;#REF!,D135&amp;"9"))</f>
        <v>ZZZ9</v>
      </c>
      <c r="L135" s="278">
        <f t="shared" ref="L135:L156" si="9">IF(Q135="",999,Q135)</f>
        <v>999</v>
      </c>
      <c r="M135" s="314">
        <f t="shared" ref="M135:M156" si="10">IF(P135=999,999,1)</f>
        <v>999</v>
      </c>
      <c r="N135" s="309"/>
      <c r="O135" s="272"/>
      <c r="P135" s="116">
        <f t="shared" ref="P135:P156" si="11">IF(N135="DA",1,IF(N135="WC",2,IF(N135="SE",3,IF(N135="Q",4,IF(N135="LL",5,999)))))</f>
        <v>999</v>
      </c>
      <c r="Q135" s="98"/>
    </row>
    <row r="136" spans="1:17">
      <c r="A136" s="279">
        <v>130</v>
      </c>
      <c r="B136" s="96"/>
      <c r="C136" s="96"/>
      <c r="D136" s="97"/>
      <c r="E136" s="294"/>
      <c r="F136" s="115"/>
      <c r="G136" s="115"/>
      <c r="H136" s="354"/>
      <c r="I136" s="317"/>
      <c r="J136" s="276" t="e">
        <f>IF(AND(Q136="",#REF!&gt;0,#REF!&lt;5),K136,)</f>
        <v>#REF!</v>
      </c>
      <c r="K136" s="274" t="str">
        <f>IF(D136="","ZZZ9",IF(AND(#REF!&gt;0,#REF!&lt;5),D136&amp;#REF!,D136&amp;"9"))</f>
        <v>ZZZ9</v>
      </c>
      <c r="L136" s="278">
        <f t="shared" si="9"/>
        <v>999</v>
      </c>
      <c r="M136" s="314">
        <f t="shared" si="10"/>
        <v>999</v>
      </c>
      <c r="N136" s="309"/>
      <c r="O136" s="272"/>
      <c r="P136" s="116">
        <f t="shared" si="11"/>
        <v>999</v>
      </c>
      <c r="Q136" s="98"/>
    </row>
    <row r="137" spans="1:17">
      <c r="A137" s="279">
        <v>131</v>
      </c>
      <c r="B137" s="96"/>
      <c r="C137" s="96"/>
      <c r="D137" s="97"/>
      <c r="E137" s="294"/>
      <c r="F137" s="115"/>
      <c r="G137" s="115"/>
      <c r="H137" s="354"/>
      <c r="I137" s="317"/>
      <c r="J137" s="276" t="e">
        <f>IF(AND(Q137="",#REF!&gt;0,#REF!&lt;5),K137,)</f>
        <v>#REF!</v>
      </c>
      <c r="K137" s="274" t="str">
        <f>IF(D137="","ZZZ9",IF(AND(#REF!&gt;0,#REF!&lt;5),D137&amp;#REF!,D137&amp;"9"))</f>
        <v>ZZZ9</v>
      </c>
      <c r="L137" s="278">
        <f t="shared" si="9"/>
        <v>999</v>
      </c>
      <c r="M137" s="314">
        <f t="shared" si="10"/>
        <v>999</v>
      </c>
      <c r="N137" s="309"/>
      <c r="O137" s="272"/>
      <c r="P137" s="116">
        <f t="shared" si="11"/>
        <v>999</v>
      </c>
      <c r="Q137" s="98"/>
    </row>
    <row r="138" spans="1:17">
      <c r="A138" s="279">
        <v>132</v>
      </c>
      <c r="B138" s="96"/>
      <c r="C138" s="96"/>
      <c r="D138" s="97"/>
      <c r="E138" s="294"/>
      <c r="F138" s="115"/>
      <c r="G138" s="115"/>
      <c r="H138" s="354"/>
      <c r="I138" s="317"/>
      <c r="J138" s="276" t="e">
        <f>IF(AND(Q138="",#REF!&gt;0,#REF!&lt;5),K138,)</f>
        <v>#REF!</v>
      </c>
      <c r="K138" s="274" t="str">
        <f>IF(D138="","ZZZ9",IF(AND(#REF!&gt;0,#REF!&lt;5),D138&amp;#REF!,D138&amp;"9"))</f>
        <v>ZZZ9</v>
      </c>
      <c r="L138" s="278">
        <f t="shared" si="9"/>
        <v>999</v>
      </c>
      <c r="M138" s="314">
        <f t="shared" si="10"/>
        <v>999</v>
      </c>
      <c r="N138" s="309"/>
      <c r="O138" s="272"/>
      <c r="P138" s="116">
        <f t="shared" si="11"/>
        <v>999</v>
      </c>
      <c r="Q138" s="98"/>
    </row>
    <row r="139" spans="1:17">
      <c r="A139" s="279">
        <v>133</v>
      </c>
      <c r="B139" s="96"/>
      <c r="C139" s="96"/>
      <c r="D139" s="97"/>
      <c r="E139" s="294"/>
      <c r="F139" s="115"/>
      <c r="G139" s="115"/>
      <c r="H139" s="354"/>
      <c r="I139" s="317"/>
      <c r="J139" s="276" t="e">
        <f>IF(AND(Q139="",#REF!&gt;0,#REF!&lt;5),K139,)</f>
        <v>#REF!</v>
      </c>
      <c r="K139" s="274" t="str">
        <f>IF(D139="","ZZZ9",IF(AND(#REF!&gt;0,#REF!&lt;5),D139&amp;#REF!,D139&amp;"9"))</f>
        <v>ZZZ9</v>
      </c>
      <c r="L139" s="278">
        <f t="shared" si="9"/>
        <v>999</v>
      </c>
      <c r="M139" s="314">
        <f t="shared" si="10"/>
        <v>999</v>
      </c>
      <c r="N139" s="309"/>
      <c r="O139" s="272"/>
      <c r="P139" s="116">
        <f t="shared" si="11"/>
        <v>999</v>
      </c>
      <c r="Q139" s="98"/>
    </row>
    <row r="140" spans="1:17">
      <c r="A140" s="279">
        <v>134</v>
      </c>
      <c r="B140" s="96"/>
      <c r="C140" s="96"/>
      <c r="D140" s="97"/>
      <c r="E140" s="294"/>
      <c r="F140" s="115"/>
      <c r="G140" s="115"/>
      <c r="H140" s="354"/>
      <c r="I140" s="317"/>
      <c r="J140" s="276" t="e">
        <f>IF(AND(Q140="",#REF!&gt;0,#REF!&lt;5),K140,)</f>
        <v>#REF!</v>
      </c>
      <c r="K140" s="274" t="str">
        <f>IF(D140="","ZZZ9",IF(AND(#REF!&gt;0,#REF!&lt;5),D140&amp;#REF!,D140&amp;"9"))</f>
        <v>ZZZ9</v>
      </c>
      <c r="L140" s="278">
        <f t="shared" si="9"/>
        <v>999</v>
      </c>
      <c r="M140" s="314">
        <f t="shared" si="10"/>
        <v>999</v>
      </c>
      <c r="N140" s="309"/>
      <c r="O140" s="272"/>
      <c r="P140" s="116">
        <f t="shared" si="11"/>
        <v>999</v>
      </c>
      <c r="Q140" s="98"/>
    </row>
    <row r="141" spans="1:17">
      <c r="A141" s="279">
        <v>135</v>
      </c>
      <c r="B141" s="96"/>
      <c r="C141" s="96"/>
      <c r="D141" s="97"/>
      <c r="E141" s="294"/>
      <c r="F141" s="115"/>
      <c r="G141" s="115"/>
      <c r="H141" s="354"/>
      <c r="I141" s="317"/>
      <c r="J141" s="276" t="e">
        <f>IF(AND(Q141="",#REF!&gt;0,#REF!&lt;5),K141,)</f>
        <v>#REF!</v>
      </c>
      <c r="K141" s="274" t="str">
        <f>IF(D141="","ZZZ9",IF(AND(#REF!&gt;0,#REF!&lt;5),D141&amp;#REF!,D141&amp;"9"))</f>
        <v>ZZZ9</v>
      </c>
      <c r="L141" s="278">
        <f t="shared" si="9"/>
        <v>999</v>
      </c>
      <c r="M141" s="314">
        <f t="shared" si="10"/>
        <v>999</v>
      </c>
      <c r="N141" s="309"/>
      <c r="O141" s="315"/>
      <c r="P141" s="316">
        <f t="shared" si="11"/>
        <v>999</v>
      </c>
      <c r="Q141" s="317"/>
    </row>
    <row r="142" spans="1:17">
      <c r="A142" s="279">
        <v>136</v>
      </c>
      <c r="B142" s="96"/>
      <c r="C142" s="96"/>
      <c r="D142" s="97"/>
      <c r="E142" s="294"/>
      <c r="F142" s="115"/>
      <c r="G142" s="115"/>
      <c r="H142" s="354"/>
      <c r="I142" s="317"/>
      <c r="J142" s="276" t="e">
        <f>IF(AND(Q142="",#REF!&gt;0,#REF!&lt;5),K142,)</f>
        <v>#REF!</v>
      </c>
      <c r="K142" s="274" t="str">
        <f>IF(D142="","ZZZ9",IF(AND(#REF!&gt;0,#REF!&lt;5),D142&amp;#REF!,D142&amp;"9"))</f>
        <v>ZZZ9</v>
      </c>
      <c r="L142" s="278">
        <f t="shared" si="9"/>
        <v>999</v>
      </c>
      <c r="M142" s="314">
        <f t="shared" si="10"/>
        <v>999</v>
      </c>
      <c r="N142" s="309"/>
      <c r="O142" s="272"/>
      <c r="P142" s="116">
        <f t="shared" si="11"/>
        <v>999</v>
      </c>
      <c r="Q142" s="98"/>
    </row>
    <row r="143" spans="1:17">
      <c r="A143" s="279">
        <v>137</v>
      </c>
      <c r="B143" s="96"/>
      <c r="C143" s="96"/>
      <c r="D143" s="97"/>
      <c r="E143" s="294"/>
      <c r="F143" s="115"/>
      <c r="G143" s="115"/>
      <c r="H143" s="354"/>
      <c r="I143" s="317"/>
      <c r="J143" s="276" t="e">
        <f>IF(AND(Q143="",#REF!&gt;0,#REF!&lt;5),K143,)</f>
        <v>#REF!</v>
      </c>
      <c r="K143" s="274" t="str">
        <f>IF(D143="","ZZZ9",IF(AND(#REF!&gt;0,#REF!&lt;5),D143&amp;#REF!,D143&amp;"9"))</f>
        <v>ZZZ9</v>
      </c>
      <c r="L143" s="278">
        <f t="shared" si="9"/>
        <v>999</v>
      </c>
      <c r="M143" s="314">
        <f t="shared" si="10"/>
        <v>999</v>
      </c>
      <c r="N143" s="309"/>
      <c r="O143" s="272"/>
      <c r="P143" s="116">
        <f t="shared" si="11"/>
        <v>999</v>
      </c>
      <c r="Q143" s="98"/>
    </row>
    <row r="144" spans="1:17">
      <c r="A144" s="279">
        <v>138</v>
      </c>
      <c r="B144" s="96"/>
      <c r="C144" s="96"/>
      <c r="D144" s="97"/>
      <c r="E144" s="294"/>
      <c r="F144" s="115"/>
      <c r="G144" s="115"/>
      <c r="H144" s="354"/>
      <c r="I144" s="317"/>
      <c r="J144" s="276" t="e">
        <f>IF(AND(Q144="",#REF!&gt;0,#REF!&lt;5),K144,)</f>
        <v>#REF!</v>
      </c>
      <c r="K144" s="274" t="str">
        <f>IF(D144="","ZZZ9",IF(AND(#REF!&gt;0,#REF!&lt;5),D144&amp;#REF!,D144&amp;"9"))</f>
        <v>ZZZ9</v>
      </c>
      <c r="L144" s="278">
        <f t="shared" si="9"/>
        <v>999</v>
      </c>
      <c r="M144" s="314">
        <f t="shared" si="10"/>
        <v>999</v>
      </c>
      <c r="N144" s="309"/>
      <c r="O144" s="272"/>
      <c r="P144" s="116">
        <f t="shared" si="11"/>
        <v>999</v>
      </c>
      <c r="Q144" s="98"/>
    </row>
    <row r="145" spans="1:17">
      <c r="A145" s="279">
        <v>139</v>
      </c>
      <c r="B145" s="96"/>
      <c r="C145" s="96"/>
      <c r="D145" s="97"/>
      <c r="E145" s="294"/>
      <c r="F145" s="115"/>
      <c r="G145" s="115"/>
      <c r="H145" s="354"/>
      <c r="I145" s="317"/>
      <c r="J145" s="276" t="e">
        <f>IF(AND(Q145="",#REF!&gt;0,#REF!&lt;5),K145,)</f>
        <v>#REF!</v>
      </c>
      <c r="K145" s="274" t="str">
        <f>IF(D145="","ZZZ9",IF(AND(#REF!&gt;0,#REF!&lt;5),D145&amp;#REF!,D145&amp;"9"))</f>
        <v>ZZZ9</v>
      </c>
      <c r="L145" s="278">
        <f t="shared" si="9"/>
        <v>999</v>
      </c>
      <c r="M145" s="314">
        <f t="shared" si="10"/>
        <v>999</v>
      </c>
      <c r="N145" s="309"/>
      <c r="O145" s="272"/>
      <c r="P145" s="116">
        <f t="shared" si="11"/>
        <v>999</v>
      </c>
      <c r="Q145" s="98"/>
    </row>
    <row r="146" spans="1:17">
      <c r="A146" s="279">
        <v>140</v>
      </c>
      <c r="B146" s="96"/>
      <c r="C146" s="96"/>
      <c r="D146" s="97"/>
      <c r="E146" s="294"/>
      <c r="F146" s="115"/>
      <c r="G146" s="115"/>
      <c r="H146" s="354"/>
      <c r="I146" s="317"/>
      <c r="J146" s="276" t="e">
        <f>IF(AND(Q146="",#REF!&gt;0,#REF!&lt;5),K146,)</f>
        <v>#REF!</v>
      </c>
      <c r="K146" s="274" t="str">
        <f>IF(D146="","ZZZ9",IF(AND(#REF!&gt;0,#REF!&lt;5),D146&amp;#REF!,D146&amp;"9"))</f>
        <v>ZZZ9</v>
      </c>
      <c r="L146" s="278">
        <f t="shared" si="9"/>
        <v>999</v>
      </c>
      <c r="M146" s="314">
        <f t="shared" si="10"/>
        <v>999</v>
      </c>
      <c r="N146" s="309"/>
      <c r="O146" s="272"/>
      <c r="P146" s="116">
        <f t="shared" si="11"/>
        <v>999</v>
      </c>
      <c r="Q146" s="98"/>
    </row>
    <row r="147" spans="1:17">
      <c r="A147" s="279">
        <v>141</v>
      </c>
      <c r="B147" s="96"/>
      <c r="C147" s="96"/>
      <c r="D147" s="97"/>
      <c r="E147" s="294"/>
      <c r="F147" s="115"/>
      <c r="G147" s="115"/>
      <c r="H147" s="354"/>
      <c r="I147" s="317"/>
      <c r="J147" s="276" t="e">
        <f>IF(AND(Q147="",#REF!&gt;0,#REF!&lt;5),K147,)</f>
        <v>#REF!</v>
      </c>
      <c r="K147" s="274" t="str">
        <f>IF(D147="","ZZZ9",IF(AND(#REF!&gt;0,#REF!&lt;5),D147&amp;#REF!,D147&amp;"9"))</f>
        <v>ZZZ9</v>
      </c>
      <c r="L147" s="278">
        <f t="shared" si="9"/>
        <v>999</v>
      </c>
      <c r="M147" s="314">
        <f t="shared" si="10"/>
        <v>999</v>
      </c>
      <c r="N147" s="309"/>
      <c r="O147" s="272"/>
      <c r="P147" s="116">
        <f t="shared" si="11"/>
        <v>999</v>
      </c>
      <c r="Q147" s="98"/>
    </row>
    <row r="148" spans="1:17">
      <c r="A148" s="279">
        <v>142</v>
      </c>
      <c r="B148" s="96"/>
      <c r="C148" s="96"/>
      <c r="D148" s="97"/>
      <c r="E148" s="294"/>
      <c r="F148" s="115"/>
      <c r="G148" s="115"/>
      <c r="H148" s="354"/>
      <c r="I148" s="317"/>
      <c r="J148" s="276" t="e">
        <f>IF(AND(Q148="",#REF!&gt;0,#REF!&lt;5),K148,)</f>
        <v>#REF!</v>
      </c>
      <c r="K148" s="274" t="str">
        <f>IF(D148="","ZZZ9",IF(AND(#REF!&gt;0,#REF!&lt;5),D148&amp;#REF!,D148&amp;"9"))</f>
        <v>ZZZ9</v>
      </c>
      <c r="L148" s="278">
        <f t="shared" si="9"/>
        <v>999</v>
      </c>
      <c r="M148" s="314">
        <f t="shared" si="10"/>
        <v>999</v>
      </c>
      <c r="N148" s="309"/>
      <c r="O148" s="315"/>
      <c r="P148" s="316">
        <f t="shared" si="11"/>
        <v>999</v>
      </c>
      <c r="Q148" s="317"/>
    </row>
    <row r="149" spans="1:17">
      <c r="A149" s="279">
        <v>143</v>
      </c>
      <c r="B149" s="96"/>
      <c r="C149" s="96"/>
      <c r="D149" s="97"/>
      <c r="E149" s="294"/>
      <c r="F149" s="115"/>
      <c r="G149" s="115"/>
      <c r="H149" s="354"/>
      <c r="I149" s="317"/>
      <c r="J149" s="276" t="e">
        <f>IF(AND(Q149="",#REF!&gt;0,#REF!&lt;5),K149,)</f>
        <v>#REF!</v>
      </c>
      <c r="K149" s="274" t="str">
        <f>IF(D149="","ZZZ9",IF(AND(#REF!&gt;0,#REF!&lt;5),D149&amp;#REF!,D149&amp;"9"))</f>
        <v>ZZZ9</v>
      </c>
      <c r="L149" s="278">
        <f t="shared" si="9"/>
        <v>999</v>
      </c>
      <c r="M149" s="314">
        <f t="shared" si="10"/>
        <v>999</v>
      </c>
      <c r="N149" s="309"/>
      <c r="O149" s="272"/>
      <c r="P149" s="116">
        <f t="shared" si="11"/>
        <v>999</v>
      </c>
      <c r="Q149" s="98"/>
    </row>
    <row r="150" spans="1:17">
      <c r="A150" s="279">
        <v>144</v>
      </c>
      <c r="B150" s="96"/>
      <c r="C150" s="96"/>
      <c r="D150" s="97"/>
      <c r="E150" s="294"/>
      <c r="F150" s="115"/>
      <c r="G150" s="115"/>
      <c r="H150" s="354"/>
      <c r="I150" s="317"/>
      <c r="J150" s="276" t="e">
        <f>IF(AND(Q150="",#REF!&gt;0,#REF!&lt;5),K150,)</f>
        <v>#REF!</v>
      </c>
      <c r="K150" s="274" t="str">
        <f>IF(D150="","ZZZ9",IF(AND(#REF!&gt;0,#REF!&lt;5),D150&amp;#REF!,D150&amp;"9"))</f>
        <v>ZZZ9</v>
      </c>
      <c r="L150" s="278">
        <f t="shared" si="9"/>
        <v>999</v>
      </c>
      <c r="M150" s="314">
        <f t="shared" si="10"/>
        <v>999</v>
      </c>
      <c r="N150" s="309"/>
      <c r="O150" s="272"/>
      <c r="P150" s="116">
        <f t="shared" si="11"/>
        <v>999</v>
      </c>
      <c r="Q150" s="98"/>
    </row>
    <row r="151" spans="1:17">
      <c r="A151" s="279">
        <v>145</v>
      </c>
      <c r="B151" s="96"/>
      <c r="C151" s="96"/>
      <c r="D151" s="97"/>
      <c r="E151" s="294"/>
      <c r="F151" s="115"/>
      <c r="G151" s="115"/>
      <c r="H151" s="354"/>
      <c r="I151" s="317"/>
      <c r="J151" s="276" t="e">
        <f>IF(AND(Q151="",#REF!&gt;0,#REF!&lt;5),K151,)</f>
        <v>#REF!</v>
      </c>
      <c r="K151" s="274" t="str">
        <f>IF(D151="","ZZZ9",IF(AND(#REF!&gt;0,#REF!&lt;5),D151&amp;#REF!,D151&amp;"9"))</f>
        <v>ZZZ9</v>
      </c>
      <c r="L151" s="278">
        <f t="shared" si="9"/>
        <v>999</v>
      </c>
      <c r="M151" s="314">
        <f t="shared" si="10"/>
        <v>999</v>
      </c>
      <c r="N151" s="309"/>
      <c r="O151" s="272"/>
      <c r="P151" s="116">
        <f t="shared" si="11"/>
        <v>999</v>
      </c>
      <c r="Q151" s="98"/>
    </row>
    <row r="152" spans="1:17">
      <c r="A152" s="279">
        <v>146</v>
      </c>
      <c r="B152" s="96"/>
      <c r="C152" s="96"/>
      <c r="D152" s="97"/>
      <c r="E152" s="294"/>
      <c r="F152" s="115"/>
      <c r="G152" s="115"/>
      <c r="H152" s="354"/>
      <c r="I152" s="317"/>
      <c r="J152" s="276" t="e">
        <f>IF(AND(Q152="",#REF!&gt;0,#REF!&lt;5),K152,)</f>
        <v>#REF!</v>
      </c>
      <c r="K152" s="274" t="str">
        <f>IF(D152="","ZZZ9",IF(AND(#REF!&gt;0,#REF!&lt;5),D152&amp;#REF!,D152&amp;"9"))</f>
        <v>ZZZ9</v>
      </c>
      <c r="L152" s="278">
        <f t="shared" si="9"/>
        <v>999</v>
      </c>
      <c r="M152" s="314">
        <f t="shared" si="10"/>
        <v>999</v>
      </c>
      <c r="N152" s="309"/>
      <c r="O152" s="272"/>
      <c r="P152" s="116">
        <f t="shared" si="11"/>
        <v>999</v>
      </c>
      <c r="Q152" s="98"/>
    </row>
    <row r="153" spans="1:17">
      <c r="A153" s="279">
        <v>147</v>
      </c>
      <c r="B153" s="96"/>
      <c r="C153" s="96"/>
      <c r="D153" s="97"/>
      <c r="E153" s="294"/>
      <c r="F153" s="115"/>
      <c r="G153" s="115"/>
      <c r="H153" s="354"/>
      <c r="I153" s="317"/>
      <c r="J153" s="276" t="e">
        <f>IF(AND(Q153="",#REF!&gt;0,#REF!&lt;5),K153,)</f>
        <v>#REF!</v>
      </c>
      <c r="K153" s="274" t="str">
        <f>IF(D153="","ZZZ9",IF(AND(#REF!&gt;0,#REF!&lt;5),D153&amp;#REF!,D153&amp;"9"))</f>
        <v>ZZZ9</v>
      </c>
      <c r="L153" s="278">
        <f t="shared" si="9"/>
        <v>999</v>
      </c>
      <c r="M153" s="314">
        <f t="shared" si="10"/>
        <v>999</v>
      </c>
      <c r="N153" s="309"/>
      <c r="O153" s="272"/>
      <c r="P153" s="116">
        <f t="shared" si="11"/>
        <v>999</v>
      </c>
      <c r="Q153" s="98"/>
    </row>
    <row r="154" spans="1:17">
      <c r="A154" s="279">
        <v>148</v>
      </c>
      <c r="B154" s="96"/>
      <c r="C154" s="96"/>
      <c r="D154" s="97"/>
      <c r="E154" s="294"/>
      <c r="F154" s="115"/>
      <c r="G154" s="115"/>
      <c r="H154" s="354"/>
      <c r="I154" s="317"/>
      <c r="J154" s="276" t="e">
        <f>IF(AND(Q154="",#REF!&gt;0,#REF!&lt;5),K154,)</f>
        <v>#REF!</v>
      </c>
      <c r="K154" s="274" t="str">
        <f>IF(D154="","ZZZ9",IF(AND(#REF!&gt;0,#REF!&lt;5),D154&amp;#REF!,D154&amp;"9"))</f>
        <v>ZZZ9</v>
      </c>
      <c r="L154" s="278">
        <f t="shared" si="9"/>
        <v>999</v>
      </c>
      <c r="M154" s="314">
        <f t="shared" si="10"/>
        <v>999</v>
      </c>
      <c r="N154" s="309"/>
      <c r="O154" s="272"/>
      <c r="P154" s="116">
        <f t="shared" si="11"/>
        <v>999</v>
      </c>
      <c r="Q154" s="98"/>
    </row>
    <row r="155" spans="1:17">
      <c r="A155" s="279">
        <v>149</v>
      </c>
      <c r="B155" s="96"/>
      <c r="C155" s="96"/>
      <c r="D155" s="97"/>
      <c r="E155" s="294"/>
      <c r="F155" s="115"/>
      <c r="G155" s="115"/>
      <c r="H155" s="354"/>
      <c r="I155" s="317"/>
      <c r="J155" s="276" t="e">
        <f>IF(AND(Q155="",#REF!&gt;0,#REF!&lt;5),K155,)</f>
        <v>#REF!</v>
      </c>
      <c r="K155" s="274" t="str">
        <f>IF(D155="","ZZZ9",IF(AND(#REF!&gt;0,#REF!&lt;5),D155&amp;#REF!,D155&amp;"9"))</f>
        <v>ZZZ9</v>
      </c>
      <c r="L155" s="278">
        <f t="shared" si="9"/>
        <v>999</v>
      </c>
      <c r="M155" s="314">
        <f t="shared" si="10"/>
        <v>999</v>
      </c>
      <c r="N155" s="309"/>
      <c r="O155" s="272"/>
      <c r="P155" s="116">
        <f t="shared" si="11"/>
        <v>999</v>
      </c>
      <c r="Q155" s="98"/>
    </row>
    <row r="156" spans="1:17">
      <c r="A156" s="279">
        <v>150</v>
      </c>
      <c r="B156" s="96"/>
      <c r="C156" s="96"/>
      <c r="D156" s="97"/>
      <c r="E156" s="294"/>
      <c r="F156" s="115"/>
      <c r="G156" s="115"/>
      <c r="H156" s="354"/>
      <c r="I156" s="317"/>
      <c r="J156" s="276" t="e">
        <f>IF(AND(Q156="",#REF!&gt;0,#REF!&lt;5),K156,)</f>
        <v>#REF!</v>
      </c>
      <c r="K156" s="274" t="str">
        <f>IF(D156="","ZZZ9",IF(AND(#REF!&gt;0,#REF!&lt;5),D156&amp;#REF!,D156&amp;"9"))</f>
        <v>ZZZ9</v>
      </c>
      <c r="L156" s="278">
        <f t="shared" si="9"/>
        <v>999</v>
      </c>
      <c r="M156" s="314">
        <f t="shared" si="10"/>
        <v>999</v>
      </c>
      <c r="N156" s="309"/>
      <c r="O156" s="272"/>
      <c r="P156" s="116">
        <f t="shared" si="11"/>
        <v>999</v>
      </c>
      <c r="Q156" s="98"/>
    </row>
  </sheetData>
  <phoneticPr fontId="64" type="noConversion"/>
  <conditionalFormatting sqref="E7:E156">
    <cfRule type="expression" dxfId="81" priority="14" stopIfTrue="1">
      <formula>AND(ROUNDDOWN(($A$4-E7)/365.25,0)&lt;=13,G7&lt;&gt;"OK")</formula>
    </cfRule>
    <cfRule type="expression" dxfId="80" priority="15" stopIfTrue="1">
      <formula>AND(ROUNDDOWN(($A$4-E7)/365.25,0)&lt;=14,G7&lt;&gt;"OK")</formula>
    </cfRule>
    <cfRule type="expression" dxfId="79" priority="16" stopIfTrue="1">
      <formula>AND(ROUNDDOWN(($A$4-E7)/365.25,0)&lt;=17,G7&lt;&gt;"OK")</formula>
    </cfRule>
  </conditionalFormatting>
  <conditionalFormatting sqref="J7:J156">
    <cfRule type="cellIs" dxfId="78" priority="17" stopIfTrue="1" operator="equal">
      <formula>"Z"</formula>
    </cfRule>
  </conditionalFormatting>
  <conditionalFormatting sqref="A7:D156">
    <cfRule type="expression" dxfId="77" priority="18" stopIfTrue="1">
      <formula>$Q7&gt;=1</formula>
    </cfRule>
  </conditionalFormatting>
  <conditionalFormatting sqref="E7:E14">
    <cfRule type="expression" dxfId="76" priority="11" stopIfTrue="1">
      <formula>AND(ROUNDDOWN(($A$4-E7)/365.25,0)&lt;=13,G7&lt;&gt;"OK")</formula>
    </cfRule>
    <cfRule type="expression" dxfId="75" priority="12" stopIfTrue="1">
      <formula>AND(ROUNDDOWN(($A$4-E7)/365.25,0)&lt;=14,G7&lt;&gt;"OK")</formula>
    </cfRule>
    <cfRule type="expression" dxfId="74" priority="13" stopIfTrue="1">
      <formula>AND(ROUNDDOWN(($A$4-E7)/365.25,0)&lt;=17,G7&lt;&gt;"OK")</formula>
    </cfRule>
  </conditionalFormatting>
  <conditionalFormatting sqref="B7:D14">
    <cfRule type="expression" dxfId="73" priority="9" stopIfTrue="1">
      <formula>$Q7&gt;=1</formula>
    </cfRule>
  </conditionalFormatting>
  <conditionalFormatting sqref="E7:E14">
    <cfRule type="expression" dxfId="72" priority="6" stopIfTrue="1">
      <formula>AND(ROUNDDOWN(($A$4-E7)/365.25,0)&lt;=13,G7&lt;&gt;"OK")</formula>
    </cfRule>
    <cfRule type="expression" dxfId="71" priority="7" stopIfTrue="1">
      <formula>AND(ROUNDDOWN(($A$4-E7)/365.25,0)&lt;=14,G7&lt;&gt;"OK")</formula>
    </cfRule>
    <cfRule type="expression" dxfId="70" priority="8" stopIfTrue="1">
      <formula>AND(ROUNDDOWN(($A$4-E7)/365.25,0)&lt;=17,G7&lt;&gt;"OK")</formula>
    </cfRule>
  </conditionalFormatting>
  <conditionalFormatting sqref="B7:D14">
    <cfRule type="expression" dxfId="69" priority="5" stopIfTrue="1">
      <formula>$Q7&gt;=1</formula>
    </cfRule>
  </conditionalFormatting>
  <conditionalFormatting sqref="E7:E27 E29:E37">
    <cfRule type="expression" dxfId="68" priority="2" stopIfTrue="1">
      <formula>AND(ROUNDDOWN(($A$4-E7)/365.25,0)&lt;=13,G7&lt;&gt;"OK")</formula>
    </cfRule>
    <cfRule type="expression" dxfId="67" priority="3" stopIfTrue="1">
      <formula>AND(ROUNDDOWN(($A$4-E7)/365.25,0)&lt;=14,G7&lt;&gt;"OK")</formula>
    </cfRule>
    <cfRule type="expression" dxfId="66" priority="4" stopIfTrue="1">
      <formula>AND(ROUNDDOWN(($A$4-E7)/365.25,0)&lt;=17,G7&lt;&gt;"OK")</formula>
    </cfRule>
  </conditionalFormatting>
  <conditionalFormatting sqref="B7:D37">
    <cfRule type="expression" dxfId="65" priority="1" stopIfTrue="1">
      <formula>$Q7&gt;=1</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worksheet>
</file>

<file path=xl/worksheets/sheet4.xml><?xml version="1.0" encoding="utf-8"?>
<worksheet xmlns="http://schemas.openxmlformats.org/spreadsheetml/2006/main" xmlns:r="http://schemas.openxmlformats.org/officeDocument/2006/relationships">
  <sheetPr codeName="Sheet156">
    <tabColor indexed="11"/>
    <pageSetUpPr fitToPage="1"/>
  </sheetPr>
  <dimension ref="A1:AK82"/>
  <sheetViews>
    <sheetView showGridLines="0" showZeros="0" tabSelected="1" topLeftCell="A31" workbookViewId="0">
      <selection activeCell="V67" sqref="V67"/>
    </sheetView>
  </sheetViews>
  <sheetFormatPr defaultRowHeight="12.75"/>
  <cols>
    <col min="1" max="2" width="3.28515625" customWidth="1"/>
    <col min="3" max="3" width="4.7109375" customWidth="1"/>
    <col min="4" max="4" width="7" customWidth="1"/>
    <col min="5" max="5" width="4.28515625" customWidth="1"/>
    <col min="6" max="6" width="12.7109375" customWidth="1"/>
    <col min="7" max="7" width="2.7109375" customWidth="1"/>
    <col min="8" max="8" width="7.7109375" customWidth="1"/>
    <col min="9" max="9" width="5.85546875" customWidth="1"/>
    <col min="10" max="10" width="1.7109375" style="117" customWidth="1"/>
    <col min="11" max="11" width="10.7109375" customWidth="1"/>
    <col min="12" max="12" width="1.7109375" style="117" customWidth="1"/>
    <col min="13" max="13" width="10.7109375" customWidth="1"/>
    <col min="14" max="14" width="1.7109375" style="118" customWidth="1"/>
    <col min="15" max="15" width="10.7109375" customWidth="1"/>
    <col min="16" max="16" width="1.7109375" style="117" customWidth="1"/>
    <col min="17" max="17" width="10.7109375" customWidth="1"/>
    <col min="18" max="18" width="1.7109375" style="118" customWidth="1"/>
    <col min="19" max="19" width="0" hidden="1" customWidth="1"/>
    <col min="20" max="20" width="8.28515625" customWidth="1"/>
    <col min="21" max="21" width="11.42578125" hidden="1" customWidth="1"/>
    <col min="25" max="34" width="9.140625" hidden="1" customWidth="1"/>
  </cols>
  <sheetData>
    <row r="1" spans="1:37" s="119" customFormat="1" ht="21.75" customHeight="1">
      <c r="A1" s="87" t="str">
        <f>Altalanos!$A$6</f>
        <v>Golde Ace Kupa</v>
      </c>
      <c r="B1" s="87"/>
      <c r="C1" s="120"/>
      <c r="D1" s="120"/>
      <c r="E1" s="120"/>
      <c r="F1" s="120"/>
      <c r="G1" s="120"/>
      <c r="H1" s="120"/>
      <c r="I1" s="260"/>
      <c r="J1" s="121"/>
      <c r="K1" s="321" t="s">
        <v>109</v>
      </c>
      <c r="L1" s="107"/>
      <c r="M1" s="88"/>
      <c r="N1" s="121"/>
      <c r="O1" s="121" t="s">
        <v>70</v>
      </c>
      <c r="P1" s="121"/>
      <c r="Q1" s="120"/>
      <c r="R1" s="121"/>
      <c r="Y1" s="326"/>
      <c r="Z1" s="326"/>
      <c r="AA1" s="326"/>
      <c r="AB1" s="334" t="e">
        <f>IF($Y$5=1,CONCATENATE(VLOOKUP($Y$3,$AA$2:$AH$14,2)),CONCATENATE(VLOOKUP($Y$3,$AA$16:$AH$25,2)))</f>
        <v>#N/A</v>
      </c>
      <c r="AC1" s="334" t="e">
        <f>IF($Y$5=1,CONCATENATE(VLOOKUP($Y$3,$AA$2:$AH$14,3)),CONCATENATE(VLOOKUP($Y$3,$AA$16:$AH$25,3)))</f>
        <v>#N/A</v>
      </c>
      <c r="AD1" s="334" t="e">
        <f>IF($Y$5=1,CONCATENATE(VLOOKUP($Y$3,$AA$2:$AH$14,4)),CONCATENATE(VLOOKUP($Y$3,$AA$16:$AH$25,4)))</f>
        <v>#N/A</v>
      </c>
      <c r="AE1" s="334" t="e">
        <f>IF($Y$5=1,CONCATENATE(VLOOKUP($Y$3,$AA$2:$AH$14,5)),CONCATENATE(VLOOKUP($Y$3,$AA$16:$AH$25,5)))</f>
        <v>#N/A</v>
      </c>
      <c r="AF1" s="334" t="e">
        <f>IF($Y$5=1,CONCATENATE(VLOOKUP($Y$3,$AA$2:$AH$14,6)),CONCATENATE(VLOOKUP($Y$3,$AA$16:$AH$25,6)))</f>
        <v>#N/A</v>
      </c>
      <c r="AG1" s="334" t="e">
        <f>IF($Y$5=1,CONCATENATE(VLOOKUP($Y$3,$AA$2:$AH$14,7)),CONCATENATE(VLOOKUP($Y$3,$AA$16:$AH$25,7)))</f>
        <v>#N/A</v>
      </c>
      <c r="AH1" s="334" t="e">
        <f>IF($Y$5=1,CONCATENATE(VLOOKUP($Y$3,$AA$2:$AH$14,8)),CONCATENATE(VLOOKUP($Y$3,$AA$16:$AH$25,8)))</f>
        <v>#N/A</v>
      </c>
      <c r="AI1" s="338"/>
      <c r="AJ1" s="338"/>
      <c r="AK1" s="338"/>
    </row>
    <row r="2" spans="1:37" s="99" customFormat="1">
      <c r="A2" s="319" t="s">
        <v>108</v>
      </c>
      <c r="B2" s="89"/>
      <c r="C2" s="89"/>
      <c r="D2" s="89"/>
      <c r="E2" s="89" t="str">
        <f>Altalanos!$A$8</f>
        <v>F14</v>
      </c>
      <c r="F2" s="89"/>
      <c r="G2" s="122"/>
      <c r="H2" s="100"/>
      <c r="I2" s="100"/>
      <c r="J2" s="123"/>
      <c r="K2" s="107"/>
      <c r="L2" s="107"/>
      <c r="M2" s="107"/>
      <c r="N2" s="123"/>
      <c r="O2" s="100"/>
      <c r="P2" s="123"/>
      <c r="Q2" s="100"/>
      <c r="R2" s="123"/>
      <c r="Y2" s="331"/>
      <c r="Z2" s="330"/>
      <c r="AA2" s="330" t="s">
        <v>124</v>
      </c>
      <c r="AB2" s="333">
        <v>300</v>
      </c>
      <c r="AC2" s="333">
        <v>250</v>
      </c>
      <c r="AD2" s="333">
        <v>200</v>
      </c>
      <c r="AE2" s="333">
        <v>150</v>
      </c>
      <c r="AF2" s="333">
        <v>120</v>
      </c>
      <c r="AG2" s="333">
        <v>90</v>
      </c>
      <c r="AH2" s="333">
        <v>40</v>
      </c>
      <c r="AI2" s="329"/>
      <c r="AJ2" s="329"/>
      <c r="AK2" s="329"/>
    </row>
    <row r="3" spans="1:37" s="19" customFormat="1">
      <c r="A3" s="51" t="s">
        <v>81</v>
      </c>
      <c r="B3" s="51"/>
      <c r="C3" s="51"/>
      <c r="D3" s="51"/>
      <c r="E3" s="51"/>
      <c r="F3" s="51"/>
      <c r="G3" s="51" t="s">
        <v>78</v>
      </c>
      <c r="H3" s="51"/>
      <c r="I3" s="51"/>
      <c r="J3" s="124"/>
      <c r="K3" s="51" t="s">
        <v>86</v>
      </c>
      <c r="L3" s="124"/>
      <c r="M3" s="51"/>
      <c r="N3" s="124"/>
      <c r="O3" s="51"/>
      <c r="P3" s="124"/>
      <c r="Q3" s="51"/>
      <c r="R3" s="52" t="s">
        <v>87</v>
      </c>
      <c r="Y3" s="330" t="str">
        <f>IF(K4="OB","A",IF(K4="IX","W",IF(K4="","",K4)))</f>
        <v/>
      </c>
      <c r="Z3" s="330"/>
      <c r="AA3" s="330" t="s">
        <v>125</v>
      </c>
      <c r="AB3" s="333">
        <v>280</v>
      </c>
      <c r="AC3" s="333">
        <v>230</v>
      </c>
      <c r="AD3" s="333">
        <v>180</v>
      </c>
      <c r="AE3" s="333">
        <v>140</v>
      </c>
      <c r="AF3" s="333">
        <v>80</v>
      </c>
      <c r="AG3" s="333">
        <v>0</v>
      </c>
      <c r="AH3" s="333">
        <v>0</v>
      </c>
      <c r="AI3" s="329"/>
      <c r="AJ3" s="329"/>
      <c r="AK3" s="329"/>
    </row>
    <row r="4" spans="1:37" s="28" customFormat="1" ht="11.25" customHeight="1" thickBot="1">
      <c r="A4" s="387" t="str">
        <f>Altalanos!$A$10</f>
        <v>2022.03.19-21</v>
      </c>
      <c r="B4" s="387"/>
      <c r="C4" s="387"/>
      <c r="D4" s="285"/>
      <c r="E4" s="125"/>
      <c r="F4" s="125"/>
      <c r="G4" s="125" t="str">
        <f>Altalanos!$C$10</f>
        <v>Budapest</v>
      </c>
      <c r="H4" s="92"/>
      <c r="I4" s="125"/>
      <c r="J4" s="126"/>
      <c r="K4" s="127"/>
      <c r="L4" s="126"/>
      <c r="M4" s="95"/>
      <c r="N4" s="126"/>
      <c r="O4" s="125"/>
      <c r="P4" s="126"/>
      <c r="Q4" s="125"/>
      <c r="R4" s="84" t="str">
        <f>Altalanos!$E$10</f>
        <v>Kádár László</v>
      </c>
      <c r="Y4" s="330"/>
      <c r="Z4" s="330"/>
      <c r="AA4" s="330" t="s">
        <v>126</v>
      </c>
      <c r="AB4" s="333">
        <v>250</v>
      </c>
      <c r="AC4" s="333">
        <v>200</v>
      </c>
      <c r="AD4" s="333">
        <v>150</v>
      </c>
      <c r="AE4" s="333">
        <v>120</v>
      </c>
      <c r="AF4" s="333">
        <v>90</v>
      </c>
      <c r="AG4" s="333">
        <v>60</v>
      </c>
      <c r="AH4" s="333">
        <v>25</v>
      </c>
      <c r="AI4" s="329"/>
      <c r="AJ4" s="329"/>
      <c r="AK4" s="329"/>
    </row>
    <row r="5" spans="1:37" s="19" customFormat="1">
      <c r="A5" s="129"/>
      <c r="B5" s="130" t="s">
        <v>4</v>
      </c>
      <c r="C5" s="310" t="s">
        <v>100</v>
      </c>
      <c r="D5" s="130" t="s">
        <v>99</v>
      </c>
      <c r="E5" s="130" t="s">
        <v>97</v>
      </c>
      <c r="F5" s="131" t="s">
        <v>84</v>
      </c>
      <c r="G5" s="131" t="s">
        <v>85</v>
      </c>
      <c r="H5" s="131"/>
      <c r="I5" s="131" t="s">
        <v>88</v>
      </c>
      <c r="J5" s="131"/>
      <c r="K5" s="130" t="s">
        <v>98</v>
      </c>
      <c r="L5" s="132"/>
      <c r="M5" s="130" t="s">
        <v>105</v>
      </c>
      <c r="N5" s="132"/>
      <c r="O5" s="130" t="s">
        <v>117</v>
      </c>
      <c r="P5" s="132"/>
      <c r="Q5" s="130" t="s">
        <v>116</v>
      </c>
      <c r="R5" s="133"/>
      <c r="Y5" s="330">
        <f>IF(OR(Altalanos!$A$8="F1",Altalanos!$A$8="F2",Altalanos!$A$8="N1",Altalanos!$A$8="N2"),1,2)</f>
        <v>2</v>
      </c>
      <c r="Z5" s="330"/>
      <c r="AA5" s="330" t="s">
        <v>127</v>
      </c>
      <c r="AB5" s="333">
        <v>200</v>
      </c>
      <c r="AC5" s="333">
        <v>150</v>
      </c>
      <c r="AD5" s="333">
        <v>120</v>
      </c>
      <c r="AE5" s="333">
        <v>90</v>
      </c>
      <c r="AF5" s="333">
        <v>60</v>
      </c>
      <c r="AG5" s="333">
        <v>40</v>
      </c>
      <c r="AH5" s="333">
        <v>15</v>
      </c>
      <c r="AI5" s="329"/>
      <c r="AJ5" s="329"/>
      <c r="AK5" s="329"/>
    </row>
    <row r="6" spans="1:37" s="371" customFormat="1" ht="11.1" customHeight="1" thickBot="1">
      <c r="A6" s="370"/>
      <c r="B6" s="381"/>
      <c r="C6" s="382"/>
      <c r="D6" s="382"/>
      <c r="E6" s="381"/>
      <c r="F6" s="372" t="str">
        <f>IF(Y3="","",CONCATENATE(AH1," pont"))</f>
        <v/>
      </c>
      <c r="G6" s="374"/>
      <c r="H6" s="375"/>
      <c r="I6" s="374"/>
      <c r="J6" s="376"/>
      <c r="K6" s="373" t="s">
        <v>437</v>
      </c>
      <c r="L6" s="376"/>
      <c r="M6" s="373">
        <v>8</v>
      </c>
      <c r="N6" s="376"/>
      <c r="O6" s="373">
        <v>15</v>
      </c>
      <c r="P6" s="376"/>
      <c r="Q6" s="373">
        <v>25</v>
      </c>
      <c r="R6" s="377"/>
      <c r="T6" s="371">
        <v>40</v>
      </c>
      <c r="V6" s="371">
        <v>60</v>
      </c>
      <c r="Y6" s="378"/>
      <c r="Z6" s="378"/>
      <c r="AA6" s="378" t="s">
        <v>128</v>
      </c>
      <c r="AB6" s="379">
        <v>150</v>
      </c>
      <c r="AC6" s="379">
        <v>120</v>
      </c>
      <c r="AD6" s="379">
        <v>90</v>
      </c>
      <c r="AE6" s="379">
        <v>60</v>
      </c>
      <c r="AF6" s="379">
        <v>40</v>
      </c>
      <c r="AG6" s="379">
        <v>25</v>
      </c>
      <c r="AH6" s="379">
        <v>10</v>
      </c>
      <c r="AI6" s="380"/>
      <c r="AJ6" s="380"/>
      <c r="AK6" s="380"/>
    </row>
    <row r="7" spans="1:37" s="34" customFormat="1" ht="9" customHeight="1">
      <c r="A7" s="134" t="s">
        <v>6</v>
      </c>
      <c r="B7" s="270">
        <f>IF($E7="","",VLOOKUP($E7,F14elő!$A$7:$O$80,14))</f>
        <v>0</v>
      </c>
      <c r="C7" s="270"/>
      <c r="D7" s="298" t="str">
        <f>IF($E7="","",VLOOKUP($E7,F14elő!$A$7:$O$80,5))</f>
        <v>"090920</v>
      </c>
      <c r="E7" s="135">
        <v>1</v>
      </c>
      <c r="F7" s="136" t="str">
        <f>UPPER(IF($E7="","",VLOOKUP($E7,F14elő!$A$7:$O$80,2)))</f>
        <v>SOMOGYI</v>
      </c>
      <c r="G7" s="136" t="str">
        <f>IF($E7="","",VLOOKUP($E7,F14elő!$A$7:$O$80,3))</f>
        <v xml:space="preserve"> Ábel</v>
      </c>
      <c r="H7" s="136"/>
      <c r="I7" s="136" t="str">
        <f>IF($E7="","",VLOOKUP($E7,F14elő!$A$7:$O$80,4))</f>
        <v>D.keszi TK</v>
      </c>
      <c r="J7" s="222"/>
      <c r="K7" s="152" t="s">
        <v>359</v>
      </c>
      <c r="L7" s="160"/>
      <c r="M7" s="161"/>
      <c r="N7" s="161"/>
      <c r="O7" s="161"/>
      <c r="P7" s="161"/>
      <c r="Q7" s="161"/>
      <c r="R7" s="161"/>
      <c r="S7" s="144"/>
      <c r="U7" s="145" t="str">
        <f>Birók!P21</f>
        <v>Bíró</v>
      </c>
      <c r="Y7" s="330"/>
      <c r="Z7" s="330"/>
      <c r="AA7" s="330" t="s">
        <v>129</v>
      </c>
      <c r="AB7" s="333">
        <v>120</v>
      </c>
      <c r="AC7" s="333">
        <v>90</v>
      </c>
      <c r="AD7" s="333">
        <v>60</v>
      </c>
      <c r="AE7" s="333">
        <v>40</v>
      </c>
      <c r="AF7" s="333">
        <v>25</v>
      </c>
      <c r="AG7" s="333">
        <v>10</v>
      </c>
      <c r="AH7" s="333">
        <v>5</v>
      </c>
      <c r="AI7" s="329"/>
      <c r="AJ7" s="329"/>
      <c r="AK7" s="329"/>
    </row>
    <row r="8" spans="1:37" s="34" customFormat="1" ht="9" customHeight="1">
      <c r="A8" s="223" t="s">
        <v>7</v>
      </c>
      <c r="B8" s="270" t="str">
        <f>IF($E8="","",VLOOKUP($E8,F14elő!$A$7:$O$80,14))</f>
        <v/>
      </c>
      <c r="C8" s="270" t="str">
        <f>IF($E8="","",VLOOKUP($E8,F14elő!$A$7:$O$80,15))</f>
        <v/>
      </c>
      <c r="D8" s="298" t="str">
        <f>IF($E8="","",VLOOKUP($E8,F14elő!$A$7:$O$80,5))</f>
        <v/>
      </c>
      <c r="E8" s="135"/>
      <c r="F8" s="385" t="s">
        <v>358</v>
      </c>
      <c r="G8" s="325" t="str">
        <f>IF($E8="","",VLOOKUP($E8,F14elő!$A$7:$O$80,3))</f>
        <v/>
      </c>
      <c r="H8" s="325"/>
      <c r="I8" s="325" t="str">
        <f>IF($E8="","",VLOOKUP($E8,F14elő!$A$7:$O$80,4))</f>
        <v/>
      </c>
      <c r="J8" s="224"/>
      <c r="K8" s="137"/>
      <c r="L8" s="151" t="s">
        <v>124</v>
      </c>
      <c r="M8" s="152" t="str">
        <f>UPPER(IF(OR(L8="a",L8="as"),K7,IF(OR(L8="b",L8="bs"),K9,)))</f>
        <v>SOMOGYI</v>
      </c>
      <c r="N8" s="160"/>
      <c r="O8" s="161"/>
      <c r="P8" s="161"/>
      <c r="Q8" s="161"/>
      <c r="R8" s="161"/>
      <c r="S8" s="144"/>
      <c r="U8" s="153" t="str">
        <f>Birók!P22</f>
        <v xml:space="preserve"> </v>
      </c>
      <c r="Y8" s="330"/>
      <c r="Z8" s="330"/>
      <c r="AA8" s="330" t="s">
        <v>130</v>
      </c>
      <c r="AB8" s="333">
        <v>90</v>
      </c>
      <c r="AC8" s="333">
        <v>60</v>
      </c>
      <c r="AD8" s="333">
        <v>40</v>
      </c>
      <c r="AE8" s="333">
        <v>25</v>
      </c>
      <c r="AF8" s="333">
        <v>10</v>
      </c>
      <c r="AG8" s="333">
        <v>5</v>
      </c>
      <c r="AH8" s="333">
        <v>2</v>
      </c>
      <c r="AI8" s="329"/>
      <c r="AJ8" s="329"/>
      <c r="AK8" s="329"/>
    </row>
    <row r="9" spans="1:37" s="34" customFormat="1" ht="9" customHeight="1">
      <c r="A9" s="146" t="s">
        <v>8</v>
      </c>
      <c r="B9" s="270">
        <f>IF($E9="","",VLOOKUP($E9,F14elő!$A$7:$O$80,14))</f>
        <v>0</v>
      </c>
      <c r="C9" s="270">
        <f>IF($E9="","",VLOOKUP($E9,F14elő!$A$7:$O$80,15))</f>
        <v>0</v>
      </c>
      <c r="D9" s="298" t="str">
        <f>IF($E9="","",VLOOKUP($E9,F14elő!$A$7:$O$80,5))</f>
        <v>"090508</v>
      </c>
      <c r="E9" s="135">
        <v>35</v>
      </c>
      <c r="F9" s="325" t="str">
        <f>UPPER(IF($E9="","",VLOOKUP($E9,F14elő!$A$7:$O$80,2)))</f>
        <v>JÁSZBERÉNYI</v>
      </c>
      <c r="G9" s="325" t="str">
        <f>IF($E9="","",VLOOKUP($E9,F14elő!$A$7:$O$80,3))</f>
        <v xml:space="preserve"> Ádám</v>
      </c>
      <c r="H9" s="325"/>
      <c r="I9" s="325" t="str">
        <f>IF($E9="","",VLOOKUP($E9,F14elő!$A$7:$O$80,4))</f>
        <v>Savaria TC</v>
      </c>
      <c r="J9" s="222"/>
      <c r="K9" s="152" t="s">
        <v>383</v>
      </c>
      <c r="L9" s="225"/>
      <c r="M9" s="137" t="s">
        <v>395</v>
      </c>
      <c r="N9" s="163"/>
      <c r="O9" s="161" t="s">
        <v>433</v>
      </c>
      <c r="P9" s="161"/>
      <c r="Q9" s="161"/>
      <c r="R9" s="161"/>
      <c r="S9" s="144"/>
      <c r="U9" s="153" t="str">
        <f>Birók!P23</f>
        <v xml:space="preserve"> </v>
      </c>
      <c r="Y9" s="330"/>
      <c r="Z9" s="330"/>
      <c r="AA9" s="330" t="s">
        <v>131</v>
      </c>
      <c r="AB9" s="333">
        <v>60</v>
      </c>
      <c r="AC9" s="333">
        <v>40</v>
      </c>
      <c r="AD9" s="333">
        <v>25</v>
      </c>
      <c r="AE9" s="333">
        <v>10</v>
      </c>
      <c r="AF9" s="333">
        <v>5</v>
      </c>
      <c r="AG9" s="333">
        <v>2</v>
      </c>
      <c r="AH9" s="333">
        <v>1</v>
      </c>
      <c r="AI9" s="329"/>
      <c r="AJ9" s="329"/>
      <c r="AK9" s="329"/>
    </row>
    <row r="10" spans="1:37" s="34" customFormat="1" ht="9" customHeight="1">
      <c r="A10" s="146" t="s">
        <v>9</v>
      </c>
      <c r="B10" s="270">
        <f>IF($E10="","",VLOOKUP($E10,F14elő!$A$7:$O$80,14))</f>
        <v>0</v>
      </c>
      <c r="C10" s="270">
        <f>IF($E10="","",VLOOKUP($E10,F14elő!$A$7:$O$80,15))</f>
        <v>0</v>
      </c>
      <c r="D10" s="298" t="str">
        <f>IF($E10="","",VLOOKUP($E10,F14elő!$A$7:$O$80,5))</f>
        <v>"091122</v>
      </c>
      <c r="E10" s="135">
        <v>21</v>
      </c>
      <c r="F10" s="325" t="str">
        <f>UPPER(IF($E10="","",VLOOKUP($E10,F14elő!$A$7:$O$80,2)))</f>
        <v>VÖRÖS</v>
      </c>
      <c r="G10" s="325" t="str">
        <f>IF($E10="","",VLOOKUP($E10,F14elő!$A$7:$O$80,3))</f>
        <v xml:space="preserve"> Kristóf</v>
      </c>
      <c r="H10" s="325"/>
      <c r="I10" s="325" t="str">
        <f>IF($E10="","",VLOOKUP($E10,F14elő!$A$7:$O$80,4))</f>
        <v>Panakor TK</v>
      </c>
      <c r="J10" s="224"/>
      <c r="K10" s="137" t="s">
        <v>384</v>
      </c>
      <c r="L10" s="161"/>
      <c r="M10" s="150" t="s">
        <v>0</v>
      </c>
      <c r="N10" s="159" t="s">
        <v>408</v>
      </c>
      <c r="O10" s="152" t="str">
        <f>UPPER(IF(OR(N10="a",N10="as"),M8,IF(OR(N10="b",N10="bs"),M12,)))</f>
        <v>SOMOGYI</v>
      </c>
      <c r="P10" s="160"/>
      <c r="Q10" s="161"/>
      <c r="R10" s="161"/>
      <c r="S10" s="144"/>
      <c r="U10" s="153" t="str">
        <f>Birók!P24</f>
        <v xml:space="preserve"> </v>
      </c>
      <c r="Y10" s="330"/>
      <c r="Z10" s="330"/>
      <c r="AA10" s="330" t="s">
        <v>132</v>
      </c>
      <c r="AB10" s="333">
        <v>40</v>
      </c>
      <c r="AC10" s="333">
        <v>25</v>
      </c>
      <c r="AD10" s="333">
        <v>15</v>
      </c>
      <c r="AE10" s="333">
        <v>7</v>
      </c>
      <c r="AF10" s="333">
        <v>4</v>
      </c>
      <c r="AG10" s="333">
        <v>1</v>
      </c>
      <c r="AH10" s="333">
        <v>0</v>
      </c>
      <c r="AI10" s="329"/>
      <c r="AJ10" s="329"/>
      <c r="AK10" s="329"/>
    </row>
    <row r="11" spans="1:37" s="34" customFormat="1" ht="9.6" customHeight="1">
      <c r="A11" s="146" t="s">
        <v>10</v>
      </c>
      <c r="B11" s="270">
        <f>IF($E11="","",VLOOKUP($E11,F14elő!$A$7:$O$80,14))</f>
        <v>0</v>
      </c>
      <c r="C11" s="270">
        <f>IF($E11="","",VLOOKUP($E11,F14elő!$A$7:$O$80,15))</f>
        <v>0</v>
      </c>
      <c r="D11" s="298" t="str">
        <f>IF($E11="","",VLOOKUP($E11,F14elő!$A$7:$O$80,5))</f>
        <v>"0804094</v>
      </c>
      <c r="E11" s="135">
        <v>26</v>
      </c>
      <c r="F11" s="325" t="str">
        <f>UPPER(IF($E11="","",VLOOKUP($E11,F14elő!$A$7:$O$80,2)))</f>
        <v>KURACH</v>
      </c>
      <c r="G11" s="325" t="str">
        <f>IF($E11="","",VLOOKUP($E11,F14elő!$A$7:$O$80,3))</f>
        <v xml:space="preserve"> Maxim</v>
      </c>
      <c r="H11" s="325"/>
      <c r="I11" s="325" t="str">
        <f>IF($E11="","",VLOOKUP($E11,F14elő!$A$7:$O$80,4))</f>
        <v>Budaörs SC</v>
      </c>
      <c r="J11" s="222"/>
      <c r="K11" s="152" t="s">
        <v>374</v>
      </c>
      <c r="L11" s="160"/>
      <c r="M11" s="226"/>
      <c r="N11" s="227"/>
      <c r="O11" s="137" t="s">
        <v>419</v>
      </c>
      <c r="P11" s="163"/>
      <c r="Q11" s="161"/>
      <c r="R11" s="161"/>
      <c r="S11" s="144"/>
      <c r="U11" s="153" t="str">
        <f>Birók!P25</f>
        <v xml:space="preserve"> </v>
      </c>
      <c r="Y11" s="330"/>
      <c r="Z11" s="330"/>
      <c r="AA11" s="330" t="s">
        <v>133</v>
      </c>
      <c r="AB11" s="333">
        <v>25</v>
      </c>
      <c r="AC11" s="333">
        <v>15</v>
      </c>
      <c r="AD11" s="333">
        <v>10</v>
      </c>
      <c r="AE11" s="333">
        <v>6</v>
      </c>
      <c r="AF11" s="333">
        <v>3</v>
      </c>
      <c r="AG11" s="333">
        <v>1</v>
      </c>
      <c r="AH11" s="333">
        <v>0</v>
      </c>
      <c r="AI11" s="329"/>
      <c r="AJ11" s="329"/>
      <c r="AK11" s="329"/>
    </row>
    <row r="12" spans="1:37" s="34" customFormat="1" ht="9.6" customHeight="1">
      <c r="A12" s="146" t="s">
        <v>11</v>
      </c>
      <c r="B12" s="270">
        <f>IF($E12="","",VLOOKUP($E12,F14elő!$A$7:$O$80,14))</f>
        <v>0</v>
      </c>
      <c r="C12" s="270">
        <f>IF($E12="","",VLOOKUP($E12,F14elő!$A$7:$O$80,15))</f>
        <v>0</v>
      </c>
      <c r="D12" s="298" t="str">
        <f>IF($E12="","",VLOOKUP($E12,F14elő!$A$7:$O$80,5))</f>
        <v>"091218</v>
      </c>
      <c r="E12" s="135">
        <v>38</v>
      </c>
      <c r="F12" s="325" t="str">
        <f>UPPER(IF($E12="","",VLOOKUP($E12,F14elő!$A$7:$O$80,2)))</f>
        <v xml:space="preserve">CSISZÁR </v>
      </c>
      <c r="G12" s="325" t="str">
        <f>IF($E12="","",VLOOKUP($E12,F14elő!$A$7:$O$80,3))</f>
        <v>Nimród</v>
      </c>
      <c r="H12" s="325"/>
      <c r="I12" s="325" t="str">
        <f>IF($E12="","",VLOOKUP($E12,F14elő!$A$7:$O$80,4))</f>
        <v>Tenisz Műhely</v>
      </c>
      <c r="J12" s="224"/>
      <c r="K12" s="137" t="s">
        <v>375</v>
      </c>
      <c r="L12" s="151" t="s">
        <v>357</v>
      </c>
      <c r="M12" s="152" t="str">
        <f>UPPER(IF(OR(L12="a",L12="as"),K11,IF(OR(L12="b",L12="bs"),K13,)))</f>
        <v>BAKONYI</v>
      </c>
      <c r="N12" s="228"/>
      <c r="O12" s="161"/>
      <c r="P12" s="163"/>
      <c r="Q12" s="161"/>
      <c r="R12" s="161"/>
      <c r="S12" s="144"/>
      <c r="U12" s="153" t="str">
        <f>Birók!P26</f>
        <v xml:space="preserve"> </v>
      </c>
      <c r="Y12" s="330"/>
      <c r="Z12" s="330"/>
      <c r="AA12" s="330" t="s">
        <v>138</v>
      </c>
      <c r="AB12" s="333">
        <v>15</v>
      </c>
      <c r="AC12" s="333">
        <v>10</v>
      </c>
      <c r="AD12" s="333">
        <v>6</v>
      </c>
      <c r="AE12" s="333">
        <v>3</v>
      </c>
      <c r="AF12" s="333">
        <v>1</v>
      </c>
      <c r="AG12" s="333">
        <v>0</v>
      </c>
      <c r="AH12" s="333">
        <v>0</v>
      </c>
      <c r="AI12" s="329"/>
      <c r="AJ12" s="329"/>
      <c r="AK12" s="329"/>
    </row>
    <row r="13" spans="1:37" s="34" customFormat="1" ht="9.6" customHeight="1">
      <c r="A13" s="223" t="s">
        <v>12</v>
      </c>
      <c r="B13" s="270">
        <f>IF($E13="","",VLOOKUP($E13,F14elő!$A$7:$O$80,14))</f>
        <v>0</v>
      </c>
      <c r="C13" s="270">
        <f>IF($E13="","",VLOOKUP($E13,F14elő!$A$7:$O$80,15))</f>
        <v>0</v>
      </c>
      <c r="D13" s="298" t="str">
        <f>IF($E13="","",VLOOKUP($E13,F14elő!$A$7:$O$80,5))</f>
        <v>"0804020</v>
      </c>
      <c r="E13" s="135">
        <v>19</v>
      </c>
      <c r="F13" s="325" t="str">
        <f>UPPER(IF($E13="","",VLOOKUP($E13,F14elő!$A$7:$O$80,2)))</f>
        <v>KACSKOVICS</v>
      </c>
      <c r="G13" s="325" t="str">
        <f>IF($E13="","",VLOOKUP($E13,F14elő!$A$7:$O$80,3))</f>
        <v xml:space="preserve"> Balázs</v>
      </c>
      <c r="H13" s="325"/>
      <c r="I13" s="325" t="str">
        <f>IF($E13="","",VLOOKUP($E13,F14elő!$A$7:$O$80,4))</f>
        <v>Pasarét TK</v>
      </c>
      <c r="J13" s="222"/>
      <c r="K13" s="152" t="s">
        <v>381</v>
      </c>
      <c r="L13" s="169"/>
      <c r="M13" s="137" t="s">
        <v>416</v>
      </c>
      <c r="N13" s="161"/>
      <c r="O13" s="161"/>
      <c r="P13" s="163"/>
      <c r="Q13" s="161" t="s">
        <v>436</v>
      </c>
      <c r="R13" s="161"/>
      <c r="S13" s="144"/>
      <c r="U13" s="153" t="str">
        <f>Birók!P27</f>
        <v xml:space="preserve"> </v>
      </c>
      <c r="Y13" s="330"/>
      <c r="Z13" s="330"/>
      <c r="AA13" s="330" t="s">
        <v>134</v>
      </c>
      <c r="AB13" s="333">
        <v>10</v>
      </c>
      <c r="AC13" s="333">
        <v>6</v>
      </c>
      <c r="AD13" s="333">
        <v>3</v>
      </c>
      <c r="AE13" s="333">
        <v>1</v>
      </c>
      <c r="AF13" s="333">
        <v>0</v>
      </c>
      <c r="AG13" s="333">
        <v>0</v>
      </c>
      <c r="AH13" s="333">
        <v>0</v>
      </c>
      <c r="AI13" s="329"/>
      <c r="AJ13" s="329"/>
      <c r="AK13" s="329"/>
    </row>
    <row r="14" spans="1:37" s="34" customFormat="1" ht="9.6" customHeight="1">
      <c r="A14" s="171" t="s">
        <v>13</v>
      </c>
      <c r="B14" s="270">
        <f>IF($E14="","",VLOOKUP($E14,F14elő!$A$7:$O$80,14))</f>
        <v>0</v>
      </c>
      <c r="C14" s="270"/>
      <c r="D14" s="298" t="str">
        <f>IF($E14="","",VLOOKUP($E14,F14elő!$A$7:$O$80,5))</f>
        <v>"081013</v>
      </c>
      <c r="E14" s="135">
        <v>16</v>
      </c>
      <c r="F14" s="136" t="str">
        <f>UPPER(IF($E14="","",VLOOKUP($E14,F14elő!$A$7:$O$80,2)))</f>
        <v>BAKONYI</v>
      </c>
      <c r="G14" s="136" t="str">
        <f>IF($E14="","",VLOOKUP($E14,F14elő!$A$7:$O$80,3))</f>
        <v xml:space="preserve"> Dániel</v>
      </c>
      <c r="H14" s="136"/>
      <c r="I14" s="136" t="str">
        <f>IF($E14="","",VLOOKUP($E14,F14elő!$A$7:$O$80,4))</f>
        <v>Bebto Team</v>
      </c>
      <c r="J14" s="224"/>
      <c r="K14" s="137" t="s">
        <v>382</v>
      </c>
      <c r="L14" s="161"/>
      <c r="M14" s="161"/>
      <c r="N14" s="229"/>
      <c r="O14" s="150" t="s">
        <v>0</v>
      </c>
      <c r="P14" s="159" t="s">
        <v>357</v>
      </c>
      <c r="Q14" s="152" t="str">
        <f>UPPER(IF(OR(P14="a",P14="as"),O10,IF(OR(P14="b",P14="bs"),O18,)))</f>
        <v>VALKUSZ</v>
      </c>
      <c r="R14" s="160"/>
      <c r="S14" s="144"/>
      <c r="U14" s="153" t="str">
        <f>Birók!P28</f>
        <v xml:space="preserve"> </v>
      </c>
      <c r="Y14" s="330"/>
      <c r="Z14" s="330"/>
      <c r="AA14" s="330" t="s">
        <v>135</v>
      </c>
      <c r="AB14" s="333">
        <v>3</v>
      </c>
      <c r="AC14" s="333">
        <v>2</v>
      </c>
      <c r="AD14" s="333">
        <v>1</v>
      </c>
      <c r="AE14" s="333">
        <v>0</v>
      </c>
      <c r="AF14" s="333">
        <v>0</v>
      </c>
      <c r="AG14" s="333">
        <v>0</v>
      </c>
      <c r="AH14" s="333">
        <v>0</v>
      </c>
      <c r="AI14" s="329"/>
      <c r="AJ14" s="329"/>
      <c r="AK14" s="329"/>
    </row>
    <row r="15" spans="1:37" s="34" customFormat="1" ht="9.6" customHeight="1">
      <c r="A15" s="134" t="s">
        <v>14</v>
      </c>
      <c r="B15" s="270">
        <f>IF($E15="","",VLOOKUP($E15,F14elő!$A$7:$O$80,14))</f>
        <v>0</v>
      </c>
      <c r="C15" s="270"/>
      <c r="D15" s="298" t="str">
        <f>IF($E15="","",VLOOKUP($E15,F14elő!$A$7:$O$80,5))</f>
        <v>"090924</v>
      </c>
      <c r="E15" s="135">
        <v>10</v>
      </c>
      <c r="F15" s="136" t="str">
        <f>UPPER(IF($E15="","",VLOOKUP($E15,F14elő!$A$7:$O$80,2)))</f>
        <v>TÖRÖK</v>
      </c>
      <c r="G15" s="136" t="str">
        <f>IF($E15="","",VLOOKUP($E15,F14elő!$A$7:$O$80,3))</f>
        <v xml:space="preserve"> Ábel</v>
      </c>
      <c r="H15" s="136"/>
      <c r="I15" s="136" t="str">
        <f>IF($E15="","",VLOOKUP($E15,F14elő!$A$7:$O$80,4))</f>
        <v>BUSC</v>
      </c>
      <c r="J15" s="222"/>
      <c r="K15" s="152" t="s">
        <v>360</v>
      </c>
      <c r="L15" s="160"/>
      <c r="M15" s="161"/>
      <c r="N15" s="161"/>
      <c r="O15" s="161"/>
      <c r="P15" s="163"/>
      <c r="Q15" s="137" t="s">
        <v>422</v>
      </c>
      <c r="R15" s="163"/>
      <c r="S15" s="144"/>
      <c r="U15" s="153" t="str">
        <f>Birók!P29</f>
        <v xml:space="preserve"> </v>
      </c>
      <c r="Y15" s="330"/>
      <c r="Z15" s="330"/>
      <c r="AA15" s="330"/>
      <c r="AB15" s="330"/>
      <c r="AC15" s="330"/>
      <c r="AD15" s="330"/>
      <c r="AE15" s="330"/>
      <c r="AF15" s="330"/>
      <c r="AG15" s="330"/>
      <c r="AH15" s="330"/>
      <c r="AI15" s="329"/>
      <c r="AJ15" s="329"/>
      <c r="AK15" s="329"/>
    </row>
    <row r="16" spans="1:37" s="34" customFormat="1" ht="9.6" customHeight="1" thickBot="1">
      <c r="A16" s="223" t="s">
        <v>15</v>
      </c>
      <c r="B16" s="270" t="str">
        <f>IF($E16="","",VLOOKUP($E16,F14elő!$A$7:$O$80,14))</f>
        <v/>
      </c>
      <c r="C16" s="270" t="str">
        <f>IF($E16="","",VLOOKUP($E16,F14elő!$A$7:$O$80,15))</f>
        <v/>
      </c>
      <c r="D16" s="298" t="str">
        <f>IF($E16="","",VLOOKUP($E16,F14elő!$A$7:$O$80,5))</f>
        <v/>
      </c>
      <c r="E16" s="135"/>
      <c r="F16" s="385" t="s">
        <v>358</v>
      </c>
      <c r="G16" s="325" t="str">
        <f>IF($E16="","",VLOOKUP($E16,F14elő!$A$7:$O$80,3))</f>
        <v/>
      </c>
      <c r="H16" s="325"/>
      <c r="I16" s="325" t="str">
        <f>IF($E16="","",VLOOKUP($E16,F14elő!$A$7:$O$80,4))</f>
        <v/>
      </c>
      <c r="J16" s="224"/>
      <c r="K16" s="137"/>
      <c r="L16" s="151"/>
      <c r="M16" s="152" t="s">
        <v>360</v>
      </c>
      <c r="N16" s="160"/>
      <c r="O16" s="161"/>
      <c r="P16" s="163"/>
      <c r="Q16" s="161"/>
      <c r="R16" s="163"/>
      <c r="S16" s="144"/>
      <c r="U16" s="168" t="str">
        <f>Birók!P30</f>
        <v>Egyik sem</v>
      </c>
      <c r="Y16" s="330"/>
      <c r="Z16" s="330"/>
      <c r="AA16" s="330" t="s">
        <v>124</v>
      </c>
      <c r="AB16" s="333">
        <v>150</v>
      </c>
      <c r="AC16" s="333">
        <v>120</v>
      </c>
      <c r="AD16" s="333">
        <v>90</v>
      </c>
      <c r="AE16" s="333">
        <v>60</v>
      </c>
      <c r="AF16" s="333">
        <v>40</v>
      </c>
      <c r="AG16" s="333">
        <v>25</v>
      </c>
      <c r="AH16" s="333">
        <v>15</v>
      </c>
      <c r="AI16" s="329"/>
      <c r="AJ16" s="329"/>
      <c r="AK16" s="329"/>
    </row>
    <row r="17" spans="1:37" s="34" customFormat="1" ht="9.6" customHeight="1">
      <c r="A17" s="146" t="s">
        <v>16</v>
      </c>
      <c r="B17" s="270">
        <f>IF($E17="","",VLOOKUP($E17,F14elő!$A$7:$O$80,14))</f>
        <v>0</v>
      </c>
      <c r="C17" s="270">
        <f>IF($E17="","",VLOOKUP($E17,F14elő!$A$7:$O$80,15))</f>
        <v>0</v>
      </c>
      <c r="D17" s="298" t="str">
        <f>IF($E17="","",VLOOKUP($E17,F14elő!$A$7:$O$80,5))</f>
        <v>"0910310</v>
      </c>
      <c r="E17" s="135">
        <v>36</v>
      </c>
      <c r="F17" s="325" t="str">
        <f>UPPER(IF($E17="","",VLOOKUP($E17,F14elő!$A$7:$O$80,2)))</f>
        <v>KISTAMÁS</v>
      </c>
      <c r="G17" s="325" t="str">
        <f>IF($E17="","",VLOOKUP($E17,F14elő!$A$7:$O$80,3))</f>
        <v xml:space="preserve"> Kornél</v>
      </c>
      <c r="H17" s="325"/>
      <c r="I17" s="325" t="str">
        <f>IF($E17="","",VLOOKUP($E17,F14elő!$A$7:$O$80,4))</f>
        <v>SVSE</v>
      </c>
      <c r="J17" s="222"/>
      <c r="K17" s="152" t="s">
        <v>387</v>
      </c>
      <c r="L17" s="225"/>
      <c r="M17" s="137" t="s">
        <v>407</v>
      </c>
      <c r="N17" s="163"/>
      <c r="O17" s="161" t="s">
        <v>434</v>
      </c>
      <c r="P17" s="163"/>
      <c r="Q17" s="161"/>
      <c r="R17" s="163"/>
      <c r="S17" s="144"/>
      <c r="Y17" s="330"/>
      <c r="Z17" s="330"/>
      <c r="AA17" s="330" t="s">
        <v>126</v>
      </c>
      <c r="AB17" s="333">
        <v>120</v>
      </c>
      <c r="AC17" s="333">
        <v>90</v>
      </c>
      <c r="AD17" s="333">
        <v>60</v>
      </c>
      <c r="AE17" s="333">
        <v>40</v>
      </c>
      <c r="AF17" s="333">
        <v>25</v>
      </c>
      <c r="AG17" s="333">
        <v>15</v>
      </c>
      <c r="AH17" s="333">
        <v>8</v>
      </c>
      <c r="AI17" s="329"/>
      <c r="AJ17" s="329"/>
      <c r="AK17" s="329"/>
    </row>
    <row r="18" spans="1:37" s="34" customFormat="1" ht="9.6" customHeight="1">
      <c r="A18" s="146" t="s">
        <v>17</v>
      </c>
      <c r="B18" s="270">
        <f>IF($E18="","",VLOOKUP($E18,F14elő!$A$7:$O$80,14))</f>
        <v>0</v>
      </c>
      <c r="C18" s="270">
        <f>IF($E18="","",VLOOKUP($E18,F14elő!$A$7:$O$80,15))</f>
        <v>0</v>
      </c>
      <c r="D18" s="298" t="str">
        <f>IF($E18="","",VLOOKUP($E18,F14elő!$A$7:$O$80,5))</f>
        <v>"081219</v>
      </c>
      <c r="E18" s="135">
        <v>33</v>
      </c>
      <c r="F18" s="325" t="str">
        <f>UPPER(IF($E18="","",VLOOKUP($E18,F14elő!$A$7:$O$80,2)))</f>
        <v>KÁROLY</v>
      </c>
      <c r="G18" s="325" t="str">
        <f>IF($E18="","",VLOOKUP($E18,F14elő!$A$7:$O$80,3))</f>
        <v xml:space="preserve"> Nándor</v>
      </c>
      <c r="H18" s="325"/>
      <c r="I18" s="325" t="str">
        <f>IF($E18="","",VLOOKUP($E18,F14elő!$A$7:$O$80,4))</f>
        <v>Tenisz Műhely</v>
      </c>
      <c r="J18" s="224"/>
      <c r="K18" s="137" t="s">
        <v>388</v>
      </c>
      <c r="L18" s="161"/>
      <c r="M18" s="150" t="s">
        <v>0</v>
      </c>
      <c r="N18" s="159" t="s">
        <v>357</v>
      </c>
      <c r="O18" s="152" t="str">
        <f>UPPER(IF(OR(N18="a",N18="as"),M16,IF(OR(N18="b",N18="bs"),M20,)))</f>
        <v>VALKUSZ</v>
      </c>
      <c r="P18" s="169"/>
      <c r="Q18" s="161"/>
      <c r="R18" s="163"/>
      <c r="S18" s="144"/>
      <c r="Y18" s="330"/>
      <c r="Z18" s="330"/>
      <c r="AA18" s="330" t="s">
        <v>127</v>
      </c>
      <c r="AB18" s="333">
        <v>90</v>
      </c>
      <c r="AC18" s="333">
        <v>60</v>
      </c>
      <c r="AD18" s="333">
        <v>40</v>
      </c>
      <c r="AE18" s="333">
        <v>25</v>
      </c>
      <c r="AF18" s="333">
        <v>15</v>
      </c>
      <c r="AG18" s="333">
        <v>8</v>
      </c>
      <c r="AH18" s="333">
        <v>4</v>
      </c>
      <c r="AI18" s="329"/>
      <c r="AJ18" s="329"/>
      <c r="AK18" s="329"/>
    </row>
    <row r="19" spans="1:37" s="34" customFormat="1" ht="9.6" customHeight="1">
      <c r="A19" s="146" t="s">
        <v>18</v>
      </c>
      <c r="B19" s="270">
        <f>IF($E19="","",VLOOKUP($E19,F14elő!$A$7:$O$80,14))</f>
        <v>0</v>
      </c>
      <c r="C19" s="270">
        <f>IF($E19="","",VLOOKUP($E19,F14elő!$A$7:$O$80,15))</f>
        <v>0</v>
      </c>
      <c r="D19" s="298" t="str">
        <f>IF($E19="","",VLOOKUP($E19,F14elő!$A$7:$O$80,5))</f>
        <v>"20091020</v>
      </c>
      <c r="E19" s="135">
        <v>50</v>
      </c>
      <c r="F19" s="325" t="str">
        <f>UPPER(IF($E19="","",VLOOKUP($E19,F14elő!$A$7:$O$80,2)))</f>
        <v>VARGA</v>
      </c>
      <c r="G19" s="325" t="str">
        <f>IF($E19="","",VLOOKUP($E19,F14elő!$A$7:$O$80,3))</f>
        <v xml:space="preserve"> Bertalan József</v>
      </c>
      <c r="H19" s="325"/>
      <c r="I19" s="325" t="str">
        <f>IF($E19="","",VLOOKUP($E19,F14elő!$A$7:$O$80,4))</f>
        <v>Bebto Team</v>
      </c>
      <c r="J19" s="222"/>
      <c r="K19" s="152" t="s">
        <v>376</v>
      </c>
      <c r="L19" s="160"/>
      <c r="M19" s="226"/>
      <c r="N19" s="227"/>
      <c r="O19" s="137" t="s">
        <v>407</v>
      </c>
      <c r="P19" s="161"/>
      <c r="Q19" s="161"/>
      <c r="R19" s="163"/>
      <c r="S19" s="144"/>
      <c r="Y19" s="330"/>
      <c r="Z19" s="330"/>
      <c r="AA19" s="330" t="s">
        <v>128</v>
      </c>
      <c r="AB19" s="333">
        <v>60</v>
      </c>
      <c r="AC19" s="333">
        <v>40</v>
      </c>
      <c r="AD19" s="333">
        <v>25</v>
      </c>
      <c r="AE19" s="333">
        <v>15</v>
      </c>
      <c r="AF19" s="333">
        <v>8</v>
      </c>
      <c r="AG19" s="333">
        <v>4</v>
      </c>
      <c r="AH19" s="333">
        <v>2</v>
      </c>
      <c r="AI19" s="329"/>
      <c r="AJ19" s="329"/>
      <c r="AK19" s="329"/>
    </row>
    <row r="20" spans="1:37" s="34" customFormat="1" ht="9.6" customHeight="1">
      <c r="A20" s="146" t="s">
        <v>19</v>
      </c>
      <c r="B20" s="270">
        <f>IF($E20="","",VLOOKUP($E20,F14elő!$A$7:$O$80,14))</f>
        <v>0</v>
      </c>
      <c r="C20" s="270">
        <f>IF($E20="","",VLOOKUP($E20,F14elő!$A$7:$O$80,15))</f>
        <v>0</v>
      </c>
      <c r="D20" s="298" t="str">
        <f>IF($E20="","",VLOOKUP($E20,F14elő!$A$7:$O$80,5))</f>
        <v>"091006</v>
      </c>
      <c r="E20" s="135">
        <v>32</v>
      </c>
      <c r="F20" s="325" t="str">
        <f>UPPER(IF($E20="","",VLOOKUP($E20,F14elő!$A$7:$O$80,2)))</f>
        <v xml:space="preserve">DELI </v>
      </c>
      <c r="G20" s="325" t="str">
        <f>IF($E20="","",VLOOKUP($E20,F14elő!$A$7:$O$80,3))</f>
        <v>Vejke Álmos</v>
      </c>
      <c r="H20" s="325"/>
      <c r="I20" s="325" t="str">
        <f>IF($E20="","",VLOOKUP($E20,F14elő!$A$7:$O$80,4))</f>
        <v>Tenisz Műhely</v>
      </c>
      <c r="J20" s="224"/>
      <c r="K20" s="137" t="s">
        <v>377</v>
      </c>
      <c r="L20" s="151" t="s">
        <v>357</v>
      </c>
      <c r="M20" s="152" t="str">
        <f>UPPER(IF(OR(L20="a",L20="as"),K19,IF(OR(L20="b",L20="bs"),K21,)))</f>
        <v>VALKUSZ</v>
      </c>
      <c r="N20" s="228"/>
      <c r="O20" s="161"/>
      <c r="P20" s="161"/>
      <c r="Q20" s="161"/>
      <c r="R20" s="163"/>
      <c r="S20" s="144"/>
      <c r="Y20" s="330"/>
      <c r="Z20" s="330"/>
      <c r="AA20" s="330" t="s">
        <v>129</v>
      </c>
      <c r="AB20" s="333">
        <v>40</v>
      </c>
      <c r="AC20" s="333">
        <v>25</v>
      </c>
      <c r="AD20" s="333">
        <v>15</v>
      </c>
      <c r="AE20" s="333">
        <v>8</v>
      </c>
      <c r="AF20" s="333">
        <v>4</v>
      </c>
      <c r="AG20" s="333">
        <v>2</v>
      </c>
      <c r="AH20" s="333">
        <v>1</v>
      </c>
      <c r="AI20" s="329"/>
      <c r="AJ20" s="329"/>
      <c r="AK20" s="329"/>
    </row>
    <row r="21" spans="1:37" s="34" customFormat="1" ht="9.6" customHeight="1">
      <c r="A21" s="223" t="s">
        <v>20</v>
      </c>
      <c r="B21" s="270" t="str">
        <f>IF($E21="","",VLOOKUP($E21,F14elő!$A$7:$O$80,14))</f>
        <v/>
      </c>
      <c r="C21" s="270" t="str">
        <f>IF($E21="","",VLOOKUP($E21,F14elő!$A$7:$O$80,15))</f>
        <v/>
      </c>
      <c r="D21" s="298" t="str">
        <f>IF($E21="","",VLOOKUP($E21,F14elő!$A$7:$O$80,5))</f>
        <v/>
      </c>
      <c r="E21" s="135"/>
      <c r="F21" s="385" t="s">
        <v>358</v>
      </c>
      <c r="G21" s="325" t="str">
        <f>IF($E21="","",VLOOKUP($E21,F14elő!$A$7:$O$80,3))</f>
        <v/>
      </c>
      <c r="H21" s="325"/>
      <c r="I21" s="325" t="str">
        <f>IF($E21="","",VLOOKUP($E21,F14elő!$A$7:$O$80,4))</f>
        <v/>
      </c>
      <c r="J21" s="222"/>
      <c r="K21" s="152" t="s">
        <v>361</v>
      </c>
      <c r="L21" s="169"/>
      <c r="M21" s="137" t="s">
        <v>390</v>
      </c>
      <c r="N21" s="161"/>
      <c r="O21" s="161"/>
      <c r="P21" s="161"/>
      <c r="Q21" s="161" t="s">
        <v>434</v>
      </c>
      <c r="R21" s="163"/>
      <c r="S21" s="144"/>
      <c r="Y21" s="330"/>
      <c r="Z21" s="330"/>
      <c r="AA21" s="330" t="s">
        <v>130</v>
      </c>
      <c r="AB21" s="333">
        <v>25</v>
      </c>
      <c r="AC21" s="333">
        <v>15</v>
      </c>
      <c r="AD21" s="333">
        <v>10</v>
      </c>
      <c r="AE21" s="333">
        <v>6</v>
      </c>
      <c r="AF21" s="333">
        <v>3</v>
      </c>
      <c r="AG21" s="333">
        <v>1</v>
      </c>
      <c r="AH21" s="333">
        <v>0</v>
      </c>
      <c r="AI21" s="329"/>
      <c r="AJ21" s="329"/>
      <c r="AK21" s="329"/>
    </row>
    <row r="22" spans="1:37" s="34" customFormat="1" ht="9.6" customHeight="1">
      <c r="A22" s="171" t="s">
        <v>21</v>
      </c>
      <c r="B22" s="270">
        <f>IF($E22="","",VLOOKUP($E22,F14elő!$A$7:$O$80,14))</f>
        <v>0</v>
      </c>
      <c r="C22" s="270"/>
      <c r="D22" s="298" t="str">
        <f>IF($E22="","",VLOOKUP($E22,F14elő!$A$7:$O$80,5))</f>
        <v>"090416</v>
      </c>
      <c r="E22" s="135">
        <v>7</v>
      </c>
      <c r="F22" s="136" t="str">
        <f>UPPER(IF($E22="","",VLOOKUP($E22,F14elő!$A$7:$O$80,2)))</f>
        <v>VALKUSZ</v>
      </c>
      <c r="G22" s="136" t="str">
        <f>IF($E22="","",VLOOKUP($E22,F14elő!$A$7:$O$80,3))</f>
        <v xml:space="preserve"> Márk</v>
      </c>
      <c r="H22" s="136"/>
      <c r="I22" s="136" t="str">
        <f>IF($E22="","",VLOOKUP($E22,F14elő!$A$7:$O$80,4))</f>
        <v>Golden Ace</v>
      </c>
      <c r="J22" s="224"/>
      <c r="K22" s="137"/>
      <c r="L22" s="161"/>
      <c r="M22" s="161"/>
      <c r="N22" s="229"/>
      <c r="O22" s="230" t="s">
        <v>120</v>
      </c>
      <c r="P22" s="219"/>
      <c r="Q22" s="152" t="s">
        <v>364</v>
      </c>
      <c r="R22" s="220"/>
      <c r="S22" s="144"/>
      <c r="Y22" s="330"/>
      <c r="Z22" s="330"/>
      <c r="AA22" s="330" t="s">
        <v>131</v>
      </c>
      <c r="AB22" s="333">
        <v>15</v>
      </c>
      <c r="AC22" s="333">
        <v>10</v>
      </c>
      <c r="AD22" s="333">
        <v>6</v>
      </c>
      <c r="AE22" s="333">
        <v>3</v>
      </c>
      <c r="AF22" s="333">
        <v>1</v>
      </c>
      <c r="AG22" s="333">
        <v>0</v>
      </c>
      <c r="AH22" s="333">
        <v>0</v>
      </c>
      <c r="AI22" s="329"/>
      <c r="AJ22" s="329"/>
      <c r="AK22" s="329"/>
    </row>
    <row r="23" spans="1:37" s="34" customFormat="1" ht="9.6" customHeight="1">
      <c r="A23" s="134" t="s">
        <v>22</v>
      </c>
      <c r="B23" s="270">
        <f>IF($E23="","",VLOOKUP($E23,F14elő!$A$7:$O$80,14))</f>
        <v>0</v>
      </c>
      <c r="C23" s="270"/>
      <c r="D23" s="298" t="str">
        <f>IF($E23="","",VLOOKUP($E23,F14elő!$A$7:$O$80,5))</f>
        <v>"0904020</v>
      </c>
      <c r="E23" s="135">
        <v>3</v>
      </c>
      <c r="F23" s="136" t="str">
        <f>UPPER(IF($E23="","",VLOOKUP($E23,F14elő!$A$7:$O$80,2)))</f>
        <v>VARGA</v>
      </c>
      <c r="G23" s="136" t="str">
        <f>IF($E23="","",VLOOKUP($E23,F14elő!$A$7:$O$80,3))</f>
        <v xml:space="preserve"> Oszkár</v>
      </c>
      <c r="H23" s="136"/>
      <c r="I23" s="136" t="str">
        <f>IF($E23="","",VLOOKUP($E23,F14elő!$A$7:$O$80,4))</f>
        <v>Ten.Partner</v>
      </c>
      <c r="J23" s="222"/>
      <c r="K23" s="152" t="s">
        <v>362</v>
      </c>
      <c r="L23" s="160"/>
      <c r="M23" s="161"/>
      <c r="N23" s="161"/>
      <c r="O23" s="150" t="s">
        <v>0</v>
      </c>
      <c r="P23" s="221"/>
      <c r="Q23" s="137" t="s">
        <v>426</v>
      </c>
      <c r="R23" s="217"/>
      <c r="S23" s="144"/>
      <c r="Y23" s="330"/>
      <c r="Z23" s="330"/>
      <c r="AA23" s="330" t="s">
        <v>132</v>
      </c>
      <c r="AB23" s="333">
        <v>10</v>
      </c>
      <c r="AC23" s="333">
        <v>6</v>
      </c>
      <c r="AD23" s="333">
        <v>3</v>
      </c>
      <c r="AE23" s="333">
        <v>1</v>
      </c>
      <c r="AF23" s="333">
        <v>0</v>
      </c>
      <c r="AG23" s="333">
        <v>0</v>
      </c>
      <c r="AH23" s="333">
        <v>0</v>
      </c>
      <c r="AI23" s="329"/>
      <c r="AJ23" s="329"/>
      <c r="AK23" s="329"/>
    </row>
    <row r="24" spans="1:37" s="34" customFormat="1" ht="9.6" customHeight="1">
      <c r="A24" s="223" t="s">
        <v>23</v>
      </c>
      <c r="B24" s="270" t="str">
        <f>IF($E24="","",VLOOKUP($E24,F14elő!$A$7:$O$80,14))</f>
        <v/>
      </c>
      <c r="C24" s="270" t="str">
        <f>IF($E24="","",VLOOKUP($E24,F14elő!$A$7:$O$80,15))</f>
        <v/>
      </c>
      <c r="D24" s="298" t="str">
        <f>IF($E24="","",VLOOKUP($E24,F14elő!$A$7:$O$80,5))</f>
        <v/>
      </c>
      <c r="E24" s="135"/>
      <c r="F24" s="385" t="s">
        <v>358</v>
      </c>
      <c r="G24" s="325" t="str">
        <f>IF($E24="","",VLOOKUP($E24,F14elő!$A$7:$O$80,3))</f>
        <v/>
      </c>
      <c r="H24" s="325"/>
      <c r="I24" s="325" t="str">
        <f>IF($E24="","",VLOOKUP($E24,F14elő!$A$7:$O$80,4))</f>
        <v/>
      </c>
      <c r="J24" s="224"/>
      <c r="K24" s="137"/>
      <c r="L24" s="151" t="s">
        <v>408</v>
      </c>
      <c r="M24" s="152" t="str">
        <f>UPPER(IF(OR(L24="a",L24="as"),K23,IF(OR(L24="b",L24="bs"),K25,)))</f>
        <v>VARGA</v>
      </c>
      <c r="N24" s="160"/>
      <c r="O24" s="161"/>
      <c r="P24" s="161"/>
      <c r="Q24" s="161"/>
      <c r="R24" s="163"/>
      <c r="S24" s="144"/>
      <c r="Y24" s="330"/>
      <c r="Z24" s="330"/>
      <c r="AA24" s="330" t="s">
        <v>133</v>
      </c>
      <c r="AB24" s="333">
        <v>6</v>
      </c>
      <c r="AC24" s="333">
        <v>3</v>
      </c>
      <c r="AD24" s="333">
        <v>1</v>
      </c>
      <c r="AE24" s="333">
        <v>0</v>
      </c>
      <c r="AF24" s="333">
        <v>0</v>
      </c>
      <c r="AG24" s="333">
        <v>0</v>
      </c>
      <c r="AH24" s="333">
        <v>0</v>
      </c>
      <c r="AI24" s="329"/>
      <c r="AJ24" s="329"/>
      <c r="AK24" s="329"/>
    </row>
    <row r="25" spans="1:37" s="34" customFormat="1" ht="9.6" customHeight="1">
      <c r="A25" s="146" t="s">
        <v>24</v>
      </c>
      <c r="B25" s="270">
        <f>IF($E25="","",VLOOKUP($E25,F14elő!$A$7:$O$80,14))</f>
        <v>0</v>
      </c>
      <c r="C25" s="270">
        <f>IF($E25="","",VLOOKUP($E25,F14elő!$A$7:$O$80,15))</f>
        <v>0</v>
      </c>
      <c r="D25" s="298" t="str">
        <f>IF($E25="","",VLOOKUP($E25,F14elő!$A$7:$O$80,5))</f>
        <v>"080327</v>
      </c>
      <c r="E25" s="135">
        <v>20</v>
      </c>
      <c r="F25" s="325" t="str">
        <f>UPPER(IF($E25="","",VLOOKUP($E25,F14elő!$A$7:$O$80,2)))</f>
        <v>SZABÓ</v>
      </c>
      <c r="G25" s="325" t="str">
        <f>IF($E25="","",VLOOKUP($E25,F14elő!$A$7:$O$80,3))</f>
        <v xml:space="preserve"> Csanád</v>
      </c>
      <c r="H25" s="325"/>
      <c r="I25" s="325" t="str">
        <f>IF($E25="","",VLOOKUP($E25,F14elő!$A$7:$O$80,4))</f>
        <v>SVSE</v>
      </c>
      <c r="J25" s="222"/>
      <c r="K25" s="152" t="s">
        <v>385</v>
      </c>
      <c r="L25" s="225"/>
      <c r="M25" s="137" t="s">
        <v>409</v>
      </c>
      <c r="N25" s="163"/>
      <c r="O25" s="161" t="s">
        <v>436</v>
      </c>
      <c r="P25" s="161"/>
      <c r="Q25" s="388" t="str">
        <f>IF(Y3="","",CONCATENATE(AC1," pont"))</f>
        <v/>
      </c>
      <c r="R25" s="389"/>
      <c r="S25" s="144"/>
      <c r="Y25" s="330"/>
      <c r="Z25" s="330"/>
      <c r="AA25" s="330" t="s">
        <v>138</v>
      </c>
      <c r="AB25" s="333">
        <v>3</v>
      </c>
      <c r="AC25" s="333">
        <v>2</v>
      </c>
      <c r="AD25" s="333">
        <v>1</v>
      </c>
      <c r="AE25" s="333">
        <v>0</v>
      </c>
      <c r="AF25" s="333">
        <v>0</v>
      </c>
      <c r="AG25" s="333">
        <v>0</v>
      </c>
      <c r="AH25" s="333">
        <v>0</v>
      </c>
      <c r="AI25" s="329"/>
      <c r="AJ25" s="329"/>
      <c r="AK25" s="329"/>
    </row>
    <row r="26" spans="1:37" s="34" customFormat="1" ht="9.6" customHeight="1">
      <c r="A26" s="146" t="s">
        <v>25</v>
      </c>
      <c r="B26" s="270">
        <f>IF($E26="","",VLOOKUP($E26,F14elő!$A$7:$O$80,14))</f>
        <v>0</v>
      </c>
      <c r="C26" s="270">
        <f>IF($E26="","",VLOOKUP($E26,F14elő!$A$7:$O$80,15))</f>
        <v>0</v>
      </c>
      <c r="D26" s="298" t="str">
        <f>IF($E26="","",VLOOKUP($E26,F14elő!$A$7:$O$80,5))</f>
        <v>"0903080</v>
      </c>
      <c r="E26" s="135">
        <v>27</v>
      </c>
      <c r="F26" s="325" t="str">
        <f>UPPER(IF($E26="","",VLOOKUP($E26,F14elő!$A$7:$O$80,2)))</f>
        <v>HARARI</v>
      </c>
      <c r="G26" s="325" t="str">
        <f>IF($E26="","",VLOOKUP($E26,F14elő!$A$7:$O$80,3))</f>
        <v xml:space="preserve"> Ben Conor</v>
      </c>
      <c r="H26" s="325"/>
      <c r="I26" s="325" t="str">
        <f>IF($E26="","",VLOOKUP($E26,F14elő!$A$7:$O$80,4))</f>
        <v>Next TA</v>
      </c>
      <c r="J26" s="224"/>
      <c r="K26" s="137" t="s">
        <v>386</v>
      </c>
      <c r="L26" s="161"/>
      <c r="M26" s="150" t="s">
        <v>0</v>
      </c>
      <c r="N26" s="159" t="s">
        <v>357</v>
      </c>
      <c r="O26" s="152" t="str">
        <f>UPPER(IF(OR(N26="a",N26="as"),M24,IF(OR(N26="b",N26="bs"),M28,)))</f>
        <v>OLASZ</v>
      </c>
      <c r="P26" s="160"/>
      <c r="Q26" s="161"/>
      <c r="R26" s="163"/>
      <c r="S26" s="144"/>
      <c r="Y26" s="329"/>
      <c r="Z26" s="329"/>
      <c r="AA26" s="329"/>
      <c r="AB26" s="329"/>
      <c r="AC26" s="329"/>
      <c r="AD26" s="329"/>
      <c r="AE26" s="329"/>
      <c r="AF26" s="329"/>
      <c r="AG26" s="329"/>
      <c r="AH26" s="329"/>
      <c r="AI26" s="329"/>
      <c r="AJ26" s="329"/>
      <c r="AK26" s="329"/>
    </row>
    <row r="27" spans="1:37" s="34" customFormat="1" ht="9.6" customHeight="1">
      <c r="A27" s="146" t="s">
        <v>26</v>
      </c>
      <c r="B27" s="270">
        <f>IF($E27="","",VLOOKUP($E27,F14elő!$A$7:$O$80,14))</f>
        <v>0</v>
      </c>
      <c r="C27" s="270">
        <f>IF($E27="","",VLOOKUP($E27,F14elő!$A$7:$O$80,15))</f>
        <v>0</v>
      </c>
      <c r="D27" s="298" t="str">
        <f>IF($E27="","",VLOOKUP($E27,F14elő!$A$7:$O$80,5))</f>
        <v>"0905063</v>
      </c>
      <c r="E27" s="135">
        <v>45</v>
      </c>
      <c r="F27" s="325" t="str">
        <f>UPPER(IF($E27="","",VLOOKUP($E27,F14elő!$A$7:$O$80,2)))</f>
        <v xml:space="preserve">FILIPÁS </v>
      </c>
      <c r="G27" s="325" t="str">
        <f>IF($E27="","",VLOOKUP($E27,F14elő!$A$7:$O$80,3))</f>
        <v>Barna</v>
      </c>
      <c r="H27" s="325"/>
      <c r="I27" s="325" t="str">
        <f>IF($E27="","",VLOOKUP($E27,F14elő!$A$7:$O$80,4))</f>
        <v>Sportmánia</v>
      </c>
      <c r="J27" s="222"/>
      <c r="K27" s="152" t="s">
        <v>389</v>
      </c>
      <c r="L27" s="160"/>
      <c r="M27" s="226"/>
      <c r="N27" s="227"/>
      <c r="O27" s="137" t="s">
        <v>388</v>
      </c>
      <c r="P27" s="163"/>
      <c r="Q27" s="161"/>
      <c r="R27" s="163"/>
      <c r="S27" s="144"/>
      <c r="Y27" s="329"/>
      <c r="Z27" s="329"/>
      <c r="AA27" s="329"/>
      <c r="AB27" s="329"/>
      <c r="AC27" s="329"/>
      <c r="AD27" s="329"/>
      <c r="AE27" s="329"/>
      <c r="AF27" s="329"/>
      <c r="AG27" s="329"/>
      <c r="AH27" s="329"/>
      <c r="AI27" s="329"/>
      <c r="AJ27" s="329"/>
      <c r="AK27" s="329"/>
    </row>
    <row r="28" spans="1:37" s="34" customFormat="1" ht="9.6" customHeight="1">
      <c r="A28" s="146" t="s">
        <v>27</v>
      </c>
      <c r="B28" s="270">
        <f>IF($E28="","",VLOOKUP($E28,F14elő!$A$7:$O$80,14))</f>
        <v>0</v>
      </c>
      <c r="C28" s="270">
        <f>IF($E28="","",VLOOKUP($E28,F14elő!$A$7:$O$80,15))</f>
        <v>0</v>
      </c>
      <c r="D28" s="298" t="str">
        <f>IF($E28="","",VLOOKUP($E28,F14elő!$A$7:$O$80,5))</f>
        <v>"1004092</v>
      </c>
      <c r="E28" s="135">
        <v>49</v>
      </c>
      <c r="F28" s="325" t="str">
        <f>UPPER(IF($E28="","",VLOOKUP($E28,F14elő!$A$7:$O$80,2)))</f>
        <v xml:space="preserve"> LELISZEJEV</v>
      </c>
      <c r="G28" s="325" t="str">
        <f>IF($E28="","",VLOOKUP($E28,F14elő!$A$7:$O$80,3))</f>
        <v>Mihály</v>
      </c>
      <c r="H28" s="325"/>
      <c r="I28" s="325" t="str">
        <f>IF($E28="","",VLOOKUP($E28,F14elő!$A$7:$O$80,4))</f>
        <v>Alfa TI</v>
      </c>
      <c r="J28" s="224"/>
      <c r="K28" s="137" t="s">
        <v>390</v>
      </c>
      <c r="L28" s="151"/>
      <c r="M28" s="152" t="s">
        <v>363</v>
      </c>
      <c r="N28" s="228"/>
      <c r="O28" s="161"/>
      <c r="P28" s="163"/>
      <c r="Q28" s="161"/>
      <c r="R28" s="163"/>
      <c r="S28" s="144"/>
      <c r="AI28" s="335"/>
      <c r="AJ28" s="335"/>
      <c r="AK28" s="335"/>
    </row>
    <row r="29" spans="1:37" s="34" customFormat="1" ht="9.6" customHeight="1">
      <c r="A29" s="223" t="s">
        <v>28</v>
      </c>
      <c r="B29" s="270" t="str">
        <f>IF($E29="","",VLOOKUP($E29,F14elő!$A$7:$O$80,14))</f>
        <v/>
      </c>
      <c r="C29" s="270" t="str">
        <f>IF($E29="","",VLOOKUP($E29,F14elő!$A$7:$O$80,15))</f>
        <v/>
      </c>
      <c r="D29" s="298" t="str">
        <f>IF($E29="","",VLOOKUP($E29,F14elő!$A$7:$O$80,5))</f>
        <v/>
      </c>
      <c r="E29" s="135"/>
      <c r="F29" s="385" t="s">
        <v>358</v>
      </c>
      <c r="G29" s="325" t="str">
        <f>IF($E29="","",VLOOKUP($E29,F14elő!$A$7:$O$80,3))</f>
        <v/>
      </c>
      <c r="H29" s="325"/>
      <c r="I29" s="325" t="str">
        <f>IF($E29="","",VLOOKUP($E29,F14elő!$A$7:$O$80,4))</f>
        <v/>
      </c>
      <c r="J29" s="222"/>
      <c r="K29" s="152" t="s">
        <v>363</v>
      </c>
      <c r="L29" s="169"/>
      <c r="M29" s="137" t="s">
        <v>393</v>
      </c>
      <c r="N29" s="161"/>
      <c r="O29" s="161"/>
      <c r="P29" s="163"/>
      <c r="Q29" s="161" t="s">
        <v>433</v>
      </c>
      <c r="R29" s="163"/>
      <c r="S29" s="144"/>
      <c r="AI29" s="335"/>
      <c r="AJ29" s="335"/>
      <c r="AK29" s="335"/>
    </row>
    <row r="30" spans="1:37" s="34" customFormat="1" ht="9.6" customHeight="1">
      <c r="A30" s="171" t="s">
        <v>29</v>
      </c>
      <c r="B30" s="270">
        <f>IF($E30="","",VLOOKUP($E30,F14elő!$A$7:$O$80,14))</f>
        <v>0</v>
      </c>
      <c r="C30" s="270"/>
      <c r="D30" s="298" t="str">
        <f>IF($E30="","",VLOOKUP($E30,F14elő!$A$7:$O$80,5))</f>
        <v>"081210</v>
      </c>
      <c r="E30" s="135">
        <v>14</v>
      </c>
      <c r="F30" s="136" t="str">
        <f>UPPER(IF($E30="","",VLOOKUP($E30,F14elő!$A$7:$O$80,2)))</f>
        <v>OLASZ</v>
      </c>
      <c r="G30" s="136" t="str">
        <f>IF($E30="","",VLOOKUP($E30,F14elő!$A$7:$O$80,3))</f>
        <v>Domonkos</v>
      </c>
      <c r="H30" s="136"/>
      <c r="I30" s="136" t="str">
        <f>IF($E30="","",VLOOKUP($E30,F14elő!$A$7:$O$80,4))</f>
        <v>Pasarét TK</v>
      </c>
      <c r="J30" s="224"/>
      <c r="K30" s="137"/>
      <c r="L30" s="161"/>
      <c r="M30" s="161"/>
      <c r="N30" s="229"/>
      <c r="O30" s="150" t="s">
        <v>0</v>
      </c>
      <c r="P30" s="159" t="s">
        <v>357</v>
      </c>
      <c r="Q30" s="152" t="str">
        <f>UPPER(IF(OR(P30="a",P30="as"),O26,IF(OR(P30="b",P30="bs"),O34,)))</f>
        <v>SCHMIDINGER</v>
      </c>
      <c r="R30" s="169"/>
      <c r="S30" s="144"/>
      <c r="AI30" s="335"/>
      <c r="AJ30" s="335"/>
      <c r="AK30" s="335"/>
    </row>
    <row r="31" spans="1:37" s="34" customFormat="1" ht="9.6" customHeight="1">
      <c r="A31" s="134" t="s">
        <v>30</v>
      </c>
      <c r="B31" s="270">
        <f>IF($E31="","",VLOOKUP($E31,F14elő!$A$7:$O$80,14))</f>
        <v>0</v>
      </c>
      <c r="C31" s="270"/>
      <c r="D31" s="298" t="str">
        <f>IF($E31="","",VLOOKUP($E31,F14elő!$A$7:$O$80,5))</f>
        <v>"0802110</v>
      </c>
      <c r="E31" s="135">
        <v>11</v>
      </c>
      <c r="F31" s="136" t="str">
        <f>UPPER(IF($E31="","",VLOOKUP($E31,F14elő!$A$7:$O$80,2)))</f>
        <v>SCHMIDINGER</v>
      </c>
      <c r="G31" s="136" t="str">
        <f>IF($E31="","",VLOOKUP($E31,F14elő!$A$7:$O$80,3))</f>
        <v>Dániel</v>
      </c>
      <c r="H31" s="136"/>
      <c r="I31" s="136" t="str">
        <f>IF($E31="","",VLOOKUP($E31,F14elő!$A$7:$O$80,4))</f>
        <v>Tenisz Műhely</v>
      </c>
      <c r="J31" s="222"/>
      <c r="K31" s="152" t="s">
        <v>364</v>
      </c>
      <c r="L31" s="160"/>
      <c r="M31" s="161"/>
      <c r="N31" s="161"/>
      <c r="O31" s="161"/>
      <c r="P31" s="163"/>
      <c r="Q31" s="137" t="s">
        <v>423</v>
      </c>
      <c r="R31" s="161"/>
      <c r="S31" s="144"/>
      <c r="AI31" s="335"/>
      <c r="AJ31" s="335"/>
      <c r="AK31" s="335"/>
    </row>
    <row r="32" spans="1:37" s="34" customFormat="1" ht="9.6" customHeight="1">
      <c r="A32" s="223" t="s">
        <v>31</v>
      </c>
      <c r="B32" s="270" t="str">
        <f>IF($E32="","",VLOOKUP($E32,F14elő!$A$7:$O$80,14))</f>
        <v/>
      </c>
      <c r="C32" s="270"/>
      <c r="D32" s="298" t="str">
        <f>IF($E32="","",VLOOKUP($E32,F14elő!$A$7:$O$80,5))</f>
        <v/>
      </c>
      <c r="E32" s="135"/>
      <c r="F32" s="385" t="s">
        <v>358</v>
      </c>
      <c r="G32" s="325" t="str">
        <f>IF($E32="","",VLOOKUP($E32,F14elő!$A$7:$O$80,3))</f>
        <v/>
      </c>
      <c r="H32" s="325"/>
      <c r="I32" s="325" t="str">
        <f>IF($E32="","",VLOOKUP($E32,F14elő!$A$7:$O$80,4))</f>
        <v/>
      </c>
      <c r="J32" s="224"/>
      <c r="K32" s="137"/>
      <c r="L32" s="151" t="s">
        <v>408</v>
      </c>
      <c r="M32" s="152" t="str">
        <f>UPPER(IF(OR(L32="a",L32="as"),K31,IF(OR(L32="b",L32="bs"),K33,)))</f>
        <v>SCHMIDINGER</v>
      </c>
      <c r="N32" s="160"/>
      <c r="O32" s="161"/>
      <c r="P32" s="163"/>
      <c r="Q32" s="161"/>
      <c r="R32" s="161"/>
      <c r="S32" s="144"/>
    </row>
    <row r="33" spans="1:19" s="34" customFormat="1" ht="9.6" customHeight="1">
      <c r="A33" s="146" t="s">
        <v>32</v>
      </c>
      <c r="B33" s="270">
        <f>IF($E33="","",VLOOKUP($E33,F14elő!$A$7:$O$80,14))</f>
        <v>0</v>
      </c>
      <c r="C33" s="270"/>
      <c r="D33" s="298" t="str">
        <f>IF($E33="","",VLOOKUP($E33,F14elő!$A$7:$O$80,5))</f>
        <v>"081112</v>
      </c>
      <c r="E33" s="135">
        <v>44</v>
      </c>
      <c r="F33" s="325" t="str">
        <f>UPPER(IF($E33="","",VLOOKUP($E33,F14elő!$A$7:$O$80,2)))</f>
        <v>KALMÁR</v>
      </c>
      <c r="G33" s="325" t="str">
        <f>IF($E33="","",VLOOKUP($E33,F14elő!$A$7:$O$80,3))</f>
        <v xml:space="preserve"> Balázs</v>
      </c>
      <c r="H33" s="325"/>
      <c r="I33" s="325" t="str">
        <f>IF($E33="","",VLOOKUP($E33,F14elő!$A$7:$O$80,4))</f>
        <v>Pasarét TK</v>
      </c>
      <c r="J33" s="222"/>
      <c r="K33" s="152" t="s">
        <v>392</v>
      </c>
      <c r="L33" s="225"/>
      <c r="M33" s="137" t="s">
        <v>410</v>
      </c>
      <c r="N33" s="163"/>
      <c r="O33" s="161" t="s">
        <v>434</v>
      </c>
      <c r="P33" s="163"/>
      <c r="Q33" s="161"/>
      <c r="R33" s="161"/>
      <c r="S33" s="144"/>
    </row>
    <row r="34" spans="1:19" s="34" customFormat="1" ht="9.6" customHeight="1">
      <c r="A34" s="146" t="s">
        <v>33</v>
      </c>
      <c r="B34" s="270">
        <f>IF($E34="","",VLOOKUP($E34,F14elő!$A$7:$O$80,14))</f>
        <v>0</v>
      </c>
      <c r="C34" s="270"/>
      <c r="D34" s="298" t="str">
        <f>IF($E34="","",VLOOKUP($E34,F14elő!$A$7:$O$80,5))</f>
        <v>"090622</v>
      </c>
      <c r="E34" s="135">
        <v>28</v>
      </c>
      <c r="F34" s="325" t="str">
        <f>UPPER(IF($E34="","",VLOOKUP($E34,F14elő!$A$7:$O$80,2)))</f>
        <v>SÁLEK</v>
      </c>
      <c r="G34" s="325" t="str">
        <f>IF($E34="","",VLOOKUP($E34,F14elő!$A$7:$O$80,3))</f>
        <v xml:space="preserve"> Patrik</v>
      </c>
      <c r="H34" s="325"/>
      <c r="I34" s="325" t="str">
        <f>IF($E34="","",VLOOKUP($E34,F14elő!$A$7:$O$80,4))</f>
        <v>Ten.partner</v>
      </c>
      <c r="J34" s="224"/>
      <c r="K34" s="137" t="s">
        <v>393</v>
      </c>
      <c r="L34" s="161"/>
      <c r="M34" s="150" t="s">
        <v>0</v>
      </c>
      <c r="N34" s="159" t="s">
        <v>408</v>
      </c>
      <c r="O34" s="152" t="str">
        <f>UPPER(IF(OR(N34="a",N34="as"),M32,IF(OR(N34="b",N34="bs"),M36,)))</f>
        <v>SCHMIDINGER</v>
      </c>
      <c r="P34" s="169"/>
      <c r="Q34" s="161"/>
      <c r="R34" s="161"/>
      <c r="S34" s="144"/>
    </row>
    <row r="35" spans="1:19" s="34" customFormat="1" ht="9.6" customHeight="1">
      <c r="A35" s="146" t="s">
        <v>34</v>
      </c>
      <c r="B35" s="270">
        <f>IF($E35="","",VLOOKUP($E35,F14elő!$A$7:$O$80,14))</f>
        <v>0</v>
      </c>
      <c r="C35" s="270"/>
      <c r="D35" s="298" t="str">
        <f>IF($E35="","",VLOOKUP($E35,F14elő!$A$7:$O$80,5))</f>
        <v>"090317</v>
      </c>
      <c r="E35" s="135">
        <v>18</v>
      </c>
      <c r="F35" s="325" t="str">
        <f>UPPER(IF($E35="","",VLOOKUP($E35,F14elő!$A$7:$O$80,2)))</f>
        <v>HAJAS</v>
      </c>
      <c r="G35" s="325" t="str">
        <f>IF($E35="","",VLOOKUP($E35,F14elő!$A$7:$O$80,3))</f>
        <v xml:space="preserve"> Bálint</v>
      </c>
      <c r="H35" s="325"/>
      <c r="I35" s="325" t="str">
        <f>IF($E35="","",VLOOKUP($E35,F14elő!$A$7:$O$80,4))</f>
        <v>Pasarét TK</v>
      </c>
      <c r="J35" s="222"/>
      <c r="K35" s="152" t="s">
        <v>378</v>
      </c>
      <c r="L35" s="160"/>
      <c r="M35" s="226" t="s">
        <v>433</v>
      </c>
      <c r="N35" s="227"/>
      <c r="O35" s="137" t="s">
        <v>420</v>
      </c>
      <c r="P35" s="161"/>
      <c r="Q35" s="161"/>
      <c r="R35" s="161"/>
      <c r="S35" s="144"/>
    </row>
    <row r="36" spans="1:19" s="34" customFormat="1" ht="9.6" customHeight="1">
      <c r="A36" s="146" t="s">
        <v>35</v>
      </c>
      <c r="B36" s="270">
        <f>IF($E36="","",VLOOKUP($E36,F14elő!$A$7:$O$80,14))</f>
        <v>0</v>
      </c>
      <c r="C36" s="270"/>
      <c r="D36" s="298" t="str">
        <f>IF($E36="","",VLOOKUP($E36,F14elő!$A$7:$O$80,5))</f>
        <v>"091115</v>
      </c>
      <c r="E36" s="135">
        <v>39</v>
      </c>
      <c r="F36" s="325" t="str">
        <f>UPPER(IF($E36="","",VLOOKUP($E36,F14elő!$A$7:$O$80,2)))</f>
        <v>SZÁSZ</v>
      </c>
      <c r="G36" s="325" t="str">
        <f>IF($E36="","",VLOOKUP($E36,F14elő!$A$7:$O$80,3))</f>
        <v xml:space="preserve"> Levente</v>
      </c>
      <c r="H36" s="325"/>
      <c r="I36" s="325" t="str">
        <f>IF($E36="","",VLOOKUP($E36,F14elő!$A$7:$O$80,4))</f>
        <v>Bebto Team</v>
      </c>
      <c r="J36" s="224"/>
      <c r="K36" s="137" t="s">
        <v>379</v>
      </c>
      <c r="L36" s="151" t="s">
        <v>357</v>
      </c>
      <c r="M36" s="152" t="str">
        <f>UPPER(IF(OR(L36="a",L36="as"),K35,IF(OR(L36="b",L36="bs"),K37,)))</f>
        <v>VADÁSZ</v>
      </c>
      <c r="N36" s="228"/>
      <c r="O36" s="231" t="s">
        <v>115</v>
      </c>
      <c r="P36" s="232"/>
      <c r="Q36" s="231" t="s">
        <v>114</v>
      </c>
      <c r="R36" s="232"/>
      <c r="S36" s="144"/>
    </row>
    <row r="37" spans="1:19" s="34" customFormat="1" ht="9.6" customHeight="1">
      <c r="A37" s="223" t="s">
        <v>36</v>
      </c>
      <c r="B37" s="270" t="str">
        <f>IF($E37="","",VLOOKUP($E37,F14elő!$A$7:$O$80,14))</f>
        <v/>
      </c>
      <c r="C37" s="270"/>
      <c r="D37" s="298" t="str">
        <f>IF($E37="","",VLOOKUP($E37,F14elő!$A$7:$O$80,5))</f>
        <v/>
      </c>
      <c r="E37" s="135"/>
      <c r="F37" s="385" t="s">
        <v>358</v>
      </c>
      <c r="G37" s="325" t="str">
        <f>IF($E37="","",VLOOKUP($E37,F14elő!$A$7:$O$80,3))</f>
        <v/>
      </c>
      <c r="H37" s="325"/>
      <c r="I37" s="325" t="str">
        <f>IF($E37="","",VLOOKUP($E37,F14elő!$A$7:$O$80,4))</f>
        <v/>
      </c>
      <c r="J37" s="222"/>
      <c r="K37" s="152" t="s">
        <v>365</v>
      </c>
      <c r="L37" s="169"/>
      <c r="M37" s="137" t="s">
        <v>411</v>
      </c>
      <c r="N37" s="161"/>
      <c r="O37" s="152" t="s">
        <v>427</v>
      </c>
      <c r="P37" s="234"/>
      <c r="Q37" s="231" t="s">
        <v>433</v>
      </c>
      <c r="R37" s="232"/>
      <c r="S37" s="144"/>
    </row>
    <row r="38" spans="1:19" s="34" customFormat="1" ht="9.6" customHeight="1">
      <c r="A38" s="171" t="s">
        <v>37</v>
      </c>
      <c r="B38" s="270">
        <f>IF($E38="","",VLOOKUP($E38,F14elő!$A$7:$O$80,14))</f>
        <v>0</v>
      </c>
      <c r="C38" s="270"/>
      <c r="D38" s="298" t="str">
        <f>IF($E38="","",VLOOKUP($E38,F14elő!$A$7:$O$80,5))</f>
        <v>"0801300</v>
      </c>
      <c r="E38" s="135">
        <v>6</v>
      </c>
      <c r="F38" s="136" t="str">
        <f>UPPER(IF($E38="","",VLOOKUP($E38,F14elő!$A$7:$O$80,2)))</f>
        <v>VADÁSZ</v>
      </c>
      <c r="G38" s="136" t="str">
        <f>IF($E38="","",VLOOKUP($E38,F14elő!$A$7:$O$80,3))</f>
        <v xml:space="preserve"> Oszkár Koppány</v>
      </c>
      <c r="H38" s="136"/>
      <c r="I38" s="136" t="str">
        <f>IF($E38="","",VLOOKUP($E38,F14elő!$A$7:$O$80,4))</f>
        <v>Csopak TK</v>
      </c>
      <c r="J38" s="224"/>
      <c r="K38" s="137"/>
      <c r="L38" s="161"/>
      <c r="M38" s="161"/>
      <c r="N38" s="235"/>
      <c r="O38" s="236" t="s">
        <v>0</v>
      </c>
      <c r="P38" s="237"/>
      <c r="Q38" s="233" t="s">
        <v>417</v>
      </c>
      <c r="R38" s="234"/>
      <c r="S38" s="144"/>
    </row>
    <row r="39" spans="1:19" s="34" customFormat="1" ht="9.6" customHeight="1">
      <c r="A39" s="134" t="s">
        <v>38</v>
      </c>
      <c r="B39" s="270">
        <f>IF($E39="","",VLOOKUP($E39,F14elő!$A$7:$O$80,14))</f>
        <v>0</v>
      </c>
      <c r="C39" s="270"/>
      <c r="D39" s="298" t="str">
        <f>IF($E39="","",VLOOKUP($E39,F14elő!$A$7:$O$80,5))</f>
        <v>"0805150</v>
      </c>
      <c r="E39" s="135">
        <v>8</v>
      </c>
      <c r="F39" s="136" t="str">
        <f>UPPER(IF($E39="","",VLOOKUP($E39,F14elő!$A$7:$O$80,2)))</f>
        <v>PAJOR</v>
      </c>
      <c r="G39" s="136" t="str">
        <f>IF($E39="","",VLOOKUP($E39,F14elő!$A$7:$O$80,3))</f>
        <v xml:space="preserve"> Bertalan Márk</v>
      </c>
      <c r="H39" s="136"/>
      <c r="I39" s="136" t="str">
        <f>IF($E39="","",VLOOKUP($E39,F14elő!$A$7:$O$80,4))</f>
        <v>Pécs VTC</v>
      </c>
      <c r="J39" s="222"/>
      <c r="K39" s="152" t="s">
        <v>366</v>
      </c>
      <c r="L39" s="160"/>
      <c r="M39" s="161"/>
      <c r="N39" s="218"/>
      <c r="O39" s="233" t="s">
        <v>417</v>
      </c>
      <c r="P39" s="238"/>
      <c r="Q39" s="232" t="s">
        <v>428</v>
      </c>
      <c r="R39" s="232"/>
      <c r="S39" s="144"/>
    </row>
    <row r="40" spans="1:19" s="34" customFormat="1" ht="9.6" customHeight="1">
      <c r="A40" s="223" t="s">
        <v>39</v>
      </c>
      <c r="B40" s="270" t="str">
        <f>IF($E40="","",VLOOKUP($E40,F14elő!$A$7:$O$80,14))</f>
        <v/>
      </c>
      <c r="C40" s="270"/>
      <c r="D40" s="298" t="str">
        <f>IF($E40="","",VLOOKUP($E40,F14elő!$A$7:$O$80,5))</f>
        <v/>
      </c>
      <c r="E40" s="135"/>
      <c r="F40" s="385" t="s">
        <v>358</v>
      </c>
      <c r="G40" s="325" t="str">
        <f>IF($E40="","",VLOOKUP($E40,F14elő!$A$7:$O$80,3))</f>
        <v/>
      </c>
      <c r="H40" s="325"/>
      <c r="I40" s="325" t="str">
        <f>IF($E40="","",VLOOKUP($E40,F14elő!$A$7:$O$80,4))</f>
        <v/>
      </c>
      <c r="J40" s="224"/>
      <c r="K40" s="137"/>
      <c r="L40" s="151" t="s">
        <v>408</v>
      </c>
      <c r="M40" s="152" t="str">
        <f>UPPER(IF(OR(L40="a",L40="as"),K39,IF(OR(L40="b",L40="bs"),K41,)))</f>
        <v>PAJOR</v>
      </c>
      <c r="N40" s="160"/>
      <c r="O40" s="232"/>
      <c r="P40" s="232"/>
      <c r="Q40" s="232"/>
      <c r="R40" s="232"/>
      <c r="S40" s="144"/>
    </row>
    <row r="41" spans="1:19" s="34" customFormat="1" ht="9.6" customHeight="1">
      <c r="A41" s="146" t="s">
        <v>40</v>
      </c>
      <c r="B41" s="270">
        <f>IF($E41="","",VLOOKUP($E41,F14elő!$A$7:$O$80,14))</f>
        <v>0</v>
      </c>
      <c r="C41" s="270"/>
      <c r="D41" s="298" t="str">
        <f>IF($E41="","",VLOOKUP($E41,F14elő!$A$7:$O$80,5))</f>
        <v>"080614</v>
      </c>
      <c r="E41" s="135">
        <v>24</v>
      </c>
      <c r="F41" s="325" t="str">
        <f>UPPER(IF($E41="","",VLOOKUP($E41,F14elő!$A$7:$O$80,2)))</f>
        <v>SZENES</v>
      </c>
      <c r="G41" s="325" t="str">
        <f>IF($E41="","",VLOOKUP($E41,F14elő!$A$7:$O$80,3))</f>
        <v xml:space="preserve"> István Benedek</v>
      </c>
      <c r="H41" s="325"/>
      <c r="I41" s="325" t="str">
        <f>IF($E41="","",VLOOKUP($E41,F14elő!$A$7:$O$80,4))</f>
        <v>Vasas SC</v>
      </c>
      <c r="J41" s="222"/>
      <c r="K41" s="152" t="s">
        <v>394</v>
      </c>
      <c r="L41" s="225"/>
      <c r="M41" s="137" t="s">
        <v>393</v>
      </c>
      <c r="N41" s="163"/>
      <c r="O41" s="232" t="s">
        <v>433</v>
      </c>
      <c r="P41" s="232"/>
      <c r="Q41" s="388" t="str">
        <f>IF(Y3="","",CONCATENATE(AB1," pont"))</f>
        <v/>
      </c>
      <c r="R41" s="388"/>
      <c r="S41" s="144"/>
    </row>
    <row r="42" spans="1:19" s="34" customFormat="1" ht="9.6" customHeight="1">
      <c r="A42" s="146" t="s">
        <v>41</v>
      </c>
      <c r="B42" s="270">
        <f>IF($E42="","",VLOOKUP($E42,F14elő!$A$7:$O$80,14))</f>
        <v>0</v>
      </c>
      <c r="C42" s="270"/>
      <c r="D42" s="298" t="str">
        <f>IF($E42="","",VLOOKUP($E42,F14elő!$A$7:$O$80,5))</f>
        <v>"090519</v>
      </c>
      <c r="E42" s="135">
        <v>41</v>
      </c>
      <c r="F42" s="325" t="str">
        <f>UPPER(IF($E42="","",VLOOKUP($E42,F14elő!$A$7:$O$80,2)))</f>
        <v>VÁROSI</v>
      </c>
      <c r="G42" s="325" t="str">
        <f>IF($E42="","",VLOOKUP($E42,F14elő!$A$7:$O$80,3))</f>
        <v xml:space="preserve"> Péter</v>
      </c>
      <c r="H42" s="325"/>
      <c r="I42" s="325" t="str">
        <f>IF($E42="","",VLOOKUP($E42,F14elő!$A$7:$O$80,4))</f>
        <v>Fitt SE</v>
      </c>
      <c r="J42" s="224"/>
      <c r="K42" s="137" t="s">
        <v>395</v>
      </c>
      <c r="L42" s="161"/>
      <c r="M42" s="150" t="s">
        <v>0</v>
      </c>
      <c r="N42" s="159" t="s">
        <v>408</v>
      </c>
      <c r="O42" s="152" t="str">
        <f>UPPER(IF(OR(N42="a",N42="as"),M40,IF(OR(N42="b",N42="bs"),M44,)))</f>
        <v>PAJOR</v>
      </c>
      <c r="P42" s="160"/>
      <c r="Q42" s="161"/>
      <c r="R42" s="161"/>
      <c r="S42" s="144"/>
    </row>
    <row r="43" spans="1:19" s="34" customFormat="1" ht="9.6" customHeight="1">
      <c r="A43" s="146" t="s">
        <v>42</v>
      </c>
      <c r="B43" s="270">
        <f>IF($E43="","",VLOOKUP($E43,F14elő!$A$7:$O$80,14))</f>
        <v>0</v>
      </c>
      <c r="C43" s="270"/>
      <c r="D43" s="298" t="str">
        <f>IF($E43="","",VLOOKUP($E43,F14elő!$A$7:$O$80,5))</f>
        <v>"090412</v>
      </c>
      <c r="E43" s="135">
        <v>30</v>
      </c>
      <c r="F43" s="325" t="str">
        <f>UPPER(IF($E43="","",VLOOKUP($E43,F14elő!$A$7:$O$80,2)))</f>
        <v>FAZEKAS</v>
      </c>
      <c r="G43" s="325" t="str">
        <f>IF($E43="","",VLOOKUP($E43,F14elő!$A$7:$O$80,3))</f>
        <v xml:space="preserve"> Gábor</v>
      </c>
      <c r="H43" s="325"/>
      <c r="I43" s="325" t="str">
        <f>IF($E43="","",VLOOKUP($E43,F14elő!$A$7:$O$80,4))</f>
        <v>Viharsarok</v>
      </c>
      <c r="J43" s="222"/>
      <c r="K43" s="152" t="s">
        <v>396</v>
      </c>
      <c r="L43" s="160"/>
      <c r="M43" s="226"/>
      <c r="N43" s="227"/>
      <c r="O43" s="137" t="s">
        <v>413</v>
      </c>
      <c r="P43" s="163"/>
      <c r="Q43" s="161"/>
      <c r="R43" s="161"/>
      <c r="S43" s="144"/>
    </row>
    <row r="44" spans="1:19" s="34" customFormat="1" ht="9.6" customHeight="1">
      <c r="A44" s="146" t="s">
        <v>43</v>
      </c>
      <c r="B44" s="270">
        <f>IF($E44="","",VLOOKUP($E44,F14elő!$A$7:$O$80,14))</f>
        <v>0</v>
      </c>
      <c r="C44" s="270"/>
      <c r="D44" s="298" t="str">
        <f>IF($E44="","",VLOOKUP($E44,F14elő!$A$7:$O$80,5))</f>
        <v>"090918</v>
      </c>
      <c r="E44" s="135">
        <v>22</v>
      </c>
      <c r="F44" s="325" t="str">
        <f>UPPER(IF($E44="","",VLOOKUP($E44,F14elő!$A$7:$O$80,2)))</f>
        <v>SAVGIRA</v>
      </c>
      <c r="G44" s="325" t="str">
        <f>IF($E44="","",VLOOKUP($E44,F14elő!$A$7:$O$80,3))</f>
        <v>Ivan</v>
      </c>
      <c r="H44" s="325"/>
      <c r="I44" s="325" t="str">
        <f>IF($E44="","",VLOOKUP($E44,F14elő!$A$7:$O$80,4))</f>
        <v>MTK</v>
      </c>
      <c r="J44" s="224"/>
      <c r="K44" s="137" t="s">
        <v>379</v>
      </c>
      <c r="L44" s="151" t="s">
        <v>357</v>
      </c>
      <c r="M44" s="152" t="str">
        <f>UPPER(IF(OR(L44="a",L44="as"),K43,IF(OR(L44="b",L44="bs"),K45,)))</f>
        <v>LIZICSAR</v>
      </c>
      <c r="N44" s="228"/>
      <c r="O44" s="161"/>
      <c r="P44" s="163"/>
      <c r="Q44" s="161"/>
      <c r="R44" s="161"/>
      <c r="S44" s="144"/>
    </row>
    <row r="45" spans="1:19" s="34" customFormat="1" ht="9.6" customHeight="1">
      <c r="A45" s="223" t="s">
        <v>44</v>
      </c>
      <c r="B45" s="270" t="str">
        <f>IF($E45="","",VLOOKUP($E45,F14elő!$A$7:$O$80,14))</f>
        <v/>
      </c>
      <c r="C45" s="270"/>
      <c r="D45" s="298" t="str">
        <f>IF($E45="","",VLOOKUP($E45,F14elő!$A$7:$O$80,5))</f>
        <v/>
      </c>
      <c r="E45" s="135"/>
      <c r="F45" s="385" t="s">
        <v>358</v>
      </c>
      <c r="G45" s="325" t="str">
        <f>IF($E45="","",VLOOKUP($E45,F14elő!$A$7:$O$80,3))</f>
        <v/>
      </c>
      <c r="H45" s="325"/>
      <c r="I45" s="325" t="str">
        <f>IF($E45="","",VLOOKUP($E45,F14elő!$A$7:$O$80,4))</f>
        <v/>
      </c>
      <c r="J45" s="222"/>
      <c r="K45" s="152" t="s">
        <v>367</v>
      </c>
      <c r="L45" s="169"/>
      <c r="M45" s="137" t="s">
        <v>412</v>
      </c>
      <c r="N45" s="161"/>
      <c r="O45" s="161"/>
      <c r="P45" s="163"/>
      <c r="Q45" s="161" t="s">
        <v>433</v>
      </c>
      <c r="R45" s="161"/>
      <c r="S45" s="144"/>
    </row>
    <row r="46" spans="1:19" s="34" customFormat="1" ht="9.6" customHeight="1">
      <c r="A46" s="171" t="s">
        <v>45</v>
      </c>
      <c r="B46" s="270">
        <f>IF($E46="","",VLOOKUP($E46,F14elő!$A$7:$O$80,14))</f>
        <v>0</v>
      </c>
      <c r="C46" s="270"/>
      <c r="D46" s="298" t="str">
        <f>IF($E46="","",VLOOKUP($E46,F14elő!$A$7:$O$80,5))</f>
        <v>"080219</v>
      </c>
      <c r="E46" s="135">
        <v>12</v>
      </c>
      <c r="F46" s="136" t="str">
        <f>UPPER(IF($E46="","",VLOOKUP($E46,F14elő!$A$7:$O$80,2)))</f>
        <v>LIZSICSÁR</v>
      </c>
      <c r="G46" s="136" t="str">
        <f>IF($E46="","",VLOOKUP($E46,F14elő!$A$7:$O$80,3))</f>
        <v xml:space="preserve"> Csanád</v>
      </c>
      <c r="H46" s="136"/>
      <c r="I46" s="136" t="str">
        <f>IF($E46="","",VLOOKUP($E46,F14elő!$A$7:$O$80,4))</f>
        <v>Csopak TK</v>
      </c>
      <c r="J46" s="224"/>
      <c r="K46" s="137"/>
      <c r="L46" s="161"/>
      <c r="M46" s="161"/>
      <c r="N46" s="229"/>
      <c r="O46" s="150" t="s">
        <v>0</v>
      </c>
      <c r="P46" s="159" t="s">
        <v>408</v>
      </c>
      <c r="Q46" s="152" t="str">
        <f>UPPER(IF(OR(P46="a",P46="as"),O42,IF(OR(P46="b",P46="bs"),O50,)))</f>
        <v>PAJOR</v>
      </c>
      <c r="R46" s="160"/>
      <c r="S46" s="144"/>
    </row>
    <row r="47" spans="1:19" s="34" customFormat="1" ht="9.6" customHeight="1">
      <c r="A47" s="134" t="s">
        <v>46</v>
      </c>
      <c r="B47" s="270">
        <f>IF($E47="","",VLOOKUP($E47,F14elő!$A$7:$O$80,14))</f>
        <v>0</v>
      </c>
      <c r="C47" s="270"/>
      <c r="D47" s="298" t="str">
        <f>IF($E47="","",VLOOKUP($E47,F14elő!$A$7:$O$80,5))</f>
        <v>"090213</v>
      </c>
      <c r="E47" s="135">
        <v>15</v>
      </c>
      <c r="F47" s="136" t="str">
        <f>UPPER(IF($E47="","",VLOOKUP($E47,F14elő!$A$7:$O$80,2)))</f>
        <v>HORVÁTH</v>
      </c>
      <c r="G47" s="136" t="str">
        <f>IF($E47="","",VLOOKUP($E47,F14elő!$A$7:$O$80,3))</f>
        <v xml:space="preserve"> Döme</v>
      </c>
      <c r="H47" s="136"/>
      <c r="I47" s="136" t="str">
        <f>IF($E47="","",VLOOKUP($E47,F14elő!$A$7:$O$80,4))</f>
        <v>Gellért SE</v>
      </c>
      <c r="J47" s="222"/>
      <c r="K47" s="152" t="s">
        <v>397</v>
      </c>
      <c r="L47" s="160"/>
      <c r="M47" s="161"/>
      <c r="N47" s="161"/>
      <c r="O47" s="161"/>
      <c r="P47" s="163"/>
      <c r="Q47" s="137" t="s">
        <v>424</v>
      </c>
      <c r="R47" s="163"/>
      <c r="S47" s="144"/>
    </row>
    <row r="48" spans="1:19" s="34" customFormat="1" ht="9.6" customHeight="1">
      <c r="A48" s="223" t="s">
        <v>47</v>
      </c>
      <c r="B48" s="270">
        <f>IF($E48="","",VLOOKUP($E48,F14elő!$A$7:$O$80,14))</f>
        <v>0</v>
      </c>
      <c r="C48" s="270"/>
      <c r="D48" s="298" t="str">
        <f>IF($E48="","",VLOOKUP($E48,F14elő!$A$7:$O$80,5))</f>
        <v>"090518</v>
      </c>
      <c r="E48" s="135">
        <v>23</v>
      </c>
      <c r="F48" s="325" t="str">
        <f>UPPER(IF($E48="","",VLOOKUP($E48,F14elő!$A$7:$O$80,2)))</f>
        <v xml:space="preserve">POLGÁRDY </v>
      </c>
      <c r="G48" s="325" t="str">
        <f>IF($E48="","",VLOOKUP($E48,F14elő!$A$7:$O$80,3))</f>
        <v xml:space="preserve"> Tamás</v>
      </c>
      <c r="H48" s="325"/>
      <c r="I48" s="325" t="str">
        <f>IF($E48="","",VLOOKUP($E48,F14elő!$A$7:$O$80,4))</f>
        <v>SVSE</v>
      </c>
      <c r="J48" s="224"/>
      <c r="K48" s="137" t="s">
        <v>398</v>
      </c>
      <c r="L48" s="151" t="s">
        <v>408</v>
      </c>
      <c r="M48" s="152" t="str">
        <f>UPPER(IF(OR(L48="a",L48="as"),K47,IF(OR(L48="b",L48="bs"),K49,)))</f>
        <v>HORVÁTH</v>
      </c>
      <c r="N48" s="160"/>
      <c r="O48" s="161"/>
      <c r="P48" s="163"/>
      <c r="Q48" s="161"/>
      <c r="R48" s="163"/>
      <c r="S48" s="144"/>
    </row>
    <row r="49" spans="1:19" s="34" customFormat="1" ht="9.6" customHeight="1">
      <c r="A49" s="146" t="s">
        <v>48</v>
      </c>
      <c r="B49" s="270">
        <f>IF($E49="","",VLOOKUP($E49,F14elő!$A$7:$O$80,14))</f>
        <v>0</v>
      </c>
      <c r="C49" s="270"/>
      <c r="D49" s="298" t="str">
        <f>IF($E49="","",VLOOKUP($E49,F14elő!$A$7:$O$80,5))</f>
        <v>"090714</v>
      </c>
      <c r="E49" s="135">
        <v>40</v>
      </c>
      <c r="F49" s="325" t="str">
        <f>UPPER(IF($E49="","",VLOOKUP($E49,F14elő!$A$7:$O$80,2)))</f>
        <v>HERCZEG</v>
      </c>
      <c r="G49" s="325" t="str">
        <f>IF($E49="","",VLOOKUP($E49,F14elő!$A$7:$O$80,3))</f>
        <v xml:space="preserve"> Zoltán Zsolt</v>
      </c>
      <c r="H49" s="325"/>
      <c r="I49" s="325" t="str">
        <f>IF($E49="","",VLOOKUP($E49,F14elő!$A$7:$O$80,4))</f>
        <v>Pasarét TK</v>
      </c>
      <c r="J49" s="222"/>
      <c r="K49" s="152" t="s">
        <v>399</v>
      </c>
      <c r="L49" s="225"/>
      <c r="M49" s="137" t="s">
        <v>395</v>
      </c>
      <c r="N49" s="163"/>
      <c r="O49" s="161" t="s">
        <v>435</v>
      </c>
      <c r="P49" s="163"/>
      <c r="Q49" s="161"/>
      <c r="R49" s="163"/>
      <c r="S49" s="144"/>
    </row>
    <row r="50" spans="1:19" s="34" customFormat="1" ht="9.6" customHeight="1">
      <c r="A50" s="146" t="s">
        <v>49</v>
      </c>
      <c r="B50" s="270">
        <f>IF($E50="","",VLOOKUP($E50,F14elő!$A$7:$O$80,14))</f>
        <v>0</v>
      </c>
      <c r="C50" s="270"/>
      <c r="D50" s="298" t="str">
        <f>IF($E50="","",VLOOKUP($E50,F14elő!$A$7:$O$80,5))</f>
        <v>"090301</v>
      </c>
      <c r="E50" s="135">
        <v>47</v>
      </c>
      <c r="F50" s="325" t="str">
        <f>UPPER(IF($E50="","",VLOOKUP($E50,F14elő!$A$7:$O$80,2)))</f>
        <v>TOMCSÁNYI</v>
      </c>
      <c r="G50" s="325" t="str">
        <f>IF($E50="","",VLOOKUP($E50,F14elő!$A$7:$O$80,3))</f>
        <v xml:space="preserve"> Benedek</v>
      </c>
      <c r="H50" s="325"/>
      <c r="I50" s="325" t="str">
        <f>IF($E50="","",VLOOKUP($E50,F14elő!$A$7:$O$80,4))</f>
        <v>MTK</v>
      </c>
      <c r="J50" s="224"/>
      <c r="K50" s="137" t="s">
        <v>386</v>
      </c>
      <c r="L50" s="161"/>
      <c r="M50" s="150" t="s">
        <v>0</v>
      </c>
      <c r="N50" s="159" t="s">
        <v>408</v>
      </c>
      <c r="O50" s="152" t="str">
        <f>UPPER(IF(OR(N50="a",N50="as"),M48,IF(OR(N50="b",N50="bs"),M52,)))</f>
        <v>HORVÁTH</v>
      </c>
      <c r="P50" s="169"/>
      <c r="Q50" s="161"/>
      <c r="R50" s="163"/>
      <c r="S50" s="144"/>
    </row>
    <row r="51" spans="1:19" s="34" customFormat="1" ht="9.6" customHeight="1">
      <c r="A51" s="146" t="s">
        <v>50</v>
      </c>
      <c r="B51" s="270">
        <f>IF($E51="","",VLOOKUP($E51,F14elő!$A$7:$O$80,14))</f>
        <v>0</v>
      </c>
      <c r="C51" s="270"/>
      <c r="D51" s="298" t="str">
        <f>IF($E51="","",VLOOKUP($E51,F14elő!$A$7:$O$80,5))</f>
        <v>"0911150</v>
      </c>
      <c r="E51" s="135">
        <v>46</v>
      </c>
      <c r="F51" s="325" t="str">
        <f>UPPER(IF($E51="","",VLOOKUP($E51,F14elő!$A$7:$O$80,2)))</f>
        <v xml:space="preserve">SZÁSZ </v>
      </c>
      <c r="G51" s="325" t="str">
        <f>IF($E51="","",VLOOKUP($E51,F14elő!$A$7:$O$80,3))</f>
        <v>Ferenc</v>
      </c>
      <c r="H51" s="325"/>
      <c r="I51" s="325" t="str">
        <f>IF($E51="","",VLOOKUP($E51,F14elő!$A$7:$O$80,4))</f>
        <v>Bebto Team</v>
      </c>
      <c r="J51" s="222"/>
      <c r="K51" s="152" t="s">
        <v>403</v>
      </c>
      <c r="L51" s="160"/>
      <c r="M51" s="226"/>
      <c r="N51" s="227"/>
      <c r="O51" s="137" t="s">
        <v>421</v>
      </c>
      <c r="P51" s="161"/>
      <c r="Q51" s="161"/>
      <c r="R51" s="163"/>
      <c r="S51" s="144"/>
    </row>
    <row r="52" spans="1:19" s="34" customFormat="1" ht="9.6" customHeight="1">
      <c r="A52" s="146" t="s">
        <v>51</v>
      </c>
      <c r="B52" s="270">
        <f>IF($E52="","",VLOOKUP($E52,F14elő!$A$7:$O$80,14))</f>
        <v>0</v>
      </c>
      <c r="C52" s="270"/>
      <c r="D52" s="298" t="str">
        <f>IF($E52="","",VLOOKUP($E52,F14elő!$A$7:$O$80,5))</f>
        <v>"091214</v>
      </c>
      <c r="E52" s="135">
        <v>48</v>
      </c>
      <c r="F52" s="325" t="str">
        <f>UPPER(IF($E52="","",VLOOKUP($E52,F14elő!$A$7:$O$80,2)))</f>
        <v>SZALAY</v>
      </c>
      <c r="G52" s="325" t="str">
        <f>IF($E52="","",VLOOKUP($E52,F14elő!$A$7:$O$80,3))</f>
        <v xml:space="preserve"> Zsolt</v>
      </c>
      <c r="H52" s="325"/>
      <c r="I52" s="325" t="str">
        <f>IF($E52="","",VLOOKUP($E52,F14elő!$A$7:$O$80,4))</f>
        <v>Fitt SE</v>
      </c>
      <c r="J52" s="224"/>
      <c r="K52" s="137" t="s">
        <v>404</v>
      </c>
      <c r="L52" s="151" t="s">
        <v>357</v>
      </c>
      <c r="M52" s="152" t="str">
        <f>UPPER(IF(OR(L52="a",L52="as"),K51,IF(OR(L52="b",L52="bs"),K53,)))</f>
        <v>LACZKOVICH</v>
      </c>
      <c r="N52" s="228"/>
      <c r="O52" s="161"/>
      <c r="P52" s="161"/>
      <c r="Q52" s="161"/>
      <c r="R52" s="163"/>
      <c r="S52" s="144"/>
    </row>
    <row r="53" spans="1:19" s="34" customFormat="1" ht="9.6" customHeight="1">
      <c r="A53" s="223" t="s">
        <v>52</v>
      </c>
      <c r="B53" s="270" t="str">
        <f>IF($E53="","",VLOOKUP($E53,F14elő!$A$7:$O$80,14))</f>
        <v/>
      </c>
      <c r="C53" s="270"/>
      <c r="D53" s="298" t="str">
        <f>IF($E53="","",VLOOKUP($E53,F14elő!$A$7:$O$80,5))</f>
        <v/>
      </c>
      <c r="E53" s="135"/>
      <c r="F53" s="385" t="s">
        <v>358</v>
      </c>
      <c r="G53" s="325" t="str">
        <f>IF($E53="","",VLOOKUP($E53,F14elő!$A$7:$O$80,3))</f>
        <v/>
      </c>
      <c r="H53" s="325"/>
      <c r="I53" s="325" t="str">
        <f>IF($E53="","",VLOOKUP($E53,F14elő!$A$7:$O$80,4))</f>
        <v/>
      </c>
      <c r="J53" s="222"/>
      <c r="K53" s="152" t="s">
        <v>368</v>
      </c>
      <c r="L53" s="169"/>
      <c r="M53" s="137" t="s">
        <v>395</v>
      </c>
      <c r="N53" s="161"/>
      <c r="O53" s="161"/>
      <c r="P53" s="161"/>
      <c r="Q53" s="161" t="s">
        <v>434</v>
      </c>
      <c r="R53" s="163"/>
      <c r="S53" s="144"/>
    </row>
    <row r="54" spans="1:19" s="34" customFormat="1" ht="9.6" customHeight="1">
      <c r="A54" s="171" t="s">
        <v>53</v>
      </c>
      <c r="B54" s="270">
        <f>IF($E54="","",VLOOKUP($E54,F14elő!$A$7:$O$80,14))</f>
        <v>0</v>
      </c>
      <c r="C54" s="270"/>
      <c r="D54" s="298" t="str">
        <f>IF($E54="","",VLOOKUP($E54,F14elő!$A$7:$O$80,5))</f>
        <v>"080708</v>
      </c>
      <c r="E54" s="135">
        <v>4</v>
      </c>
      <c r="F54" s="136" t="str">
        <f>UPPER(IF($E54="","",VLOOKUP($E54,F14elő!$A$7:$O$80,2)))</f>
        <v>LACZKOVICH</v>
      </c>
      <c r="G54" s="136" t="str">
        <f>IF($E54="","",VLOOKUP($E54,F14elő!$A$7:$O$80,3))</f>
        <v xml:space="preserve"> Zoltán Bendegúz</v>
      </c>
      <c r="H54" s="136"/>
      <c r="I54" s="136" t="str">
        <f>IF($E54="","",VLOOKUP($E54,F14elő!$A$7:$O$80,4))</f>
        <v>Vasas SC</v>
      </c>
      <c r="J54" s="224"/>
      <c r="K54" s="137"/>
      <c r="L54" s="161"/>
      <c r="M54" s="161"/>
      <c r="N54" s="229"/>
      <c r="O54" s="230" t="s">
        <v>121</v>
      </c>
      <c r="P54" s="219"/>
      <c r="Q54" s="152" t="s">
        <v>417</v>
      </c>
      <c r="R54" s="220"/>
      <c r="S54" s="144"/>
    </row>
    <row r="55" spans="1:19" s="34" customFormat="1" ht="9.6" customHeight="1">
      <c r="A55" s="134" t="s">
        <v>54</v>
      </c>
      <c r="B55" s="270">
        <f>IF($E55="","",VLOOKUP($E55,F14elő!$A$7:$O$80,14))</f>
        <v>0</v>
      </c>
      <c r="C55" s="270"/>
      <c r="D55" s="298" t="str">
        <f>IF($E55="","",VLOOKUP($E55,F14elő!$A$7:$O$80,5))</f>
        <v>"0811020</v>
      </c>
      <c r="E55" s="135">
        <v>5</v>
      </c>
      <c r="F55" s="136" t="str">
        <f>UPPER(IF($E55="","",VLOOKUP($E55,F14elő!$A$7:$O$80,2)))</f>
        <v>VITÉZ</v>
      </c>
      <c r="G55" s="136" t="str">
        <f>IF($E55="","",VLOOKUP($E55,F14elő!$A$7:$O$80,3))</f>
        <v>Csongor</v>
      </c>
      <c r="H55" s="136"/>
      <c r="I55" s="136" t="str">
        <f>IF($E55="","",VLOOKUP($E55,F14elő!$A$7:$O$80,4))</f>
        <v>Marso TC</v>
      </c>
      <c r="J55" s="222"/>
      <c r="K55" s="152" t="s">
        <v>369</v>
      </c>
      <c r="L55" s="160"/>
      <c r="M55" s="161" t="s">
        <v>434</v>
      </c>
      <c r="N55" s="161"/>
      <c r="O55" s="150" t="s">
        <v>0</v>
      </c>
      <c r="P55" s="221"/>
      <c r="Q55" s="137" t="s">
        <v>418</v>
      </c>
      <c r="R55" s="217"/>
      <c r="S55" s="144"/>
    </row>
    <row r="56" spans="1:19" s="34" customFormat="1" ht="9.6" customHeight="1">
      <c r="A56" s="223" t="s">
        <v>55</v>
      </c>
      <c r="B56" s="270" t="str">
        <f>IF($E56="","",VLOOKUP($E56,F14elő!$A$7:$O$80,14))</f>
        <v/>
      </c>
      <c r="C56" s="270"/>
      <c r="D56" s="298" t="str">
        <f>IF($E56="","",VLOOKUP($E56,F14elő!$A$7:$O$80,5))</f>
        <v/>
      </c>
      <c r="E56" s="135"/>
      <c r="F56" s="385" t="s">
        <v>358</v>
      </c>
      <c r="G56" s="325" t="str">
        <f>IF($E56="","",VLOOKUP($E56,F14elő!$A$7:$O$80,3))</f>
        <v/>
      </c>
      <c r="H56" s="325"/>
      <c r="I56" s="325" t="str">
        <f>IF($E56="","",VLOOKUP($E56,F14elő!$A$7:$O$80,4))</f>
        <v/>
      </c>
      <c r="J56" s="224"/>
      <c r="K56" s="137"/>
      <c r="L56" s="151" t="s">
        <v>357</v>
      </c>
      <c r="M56" s="152" t="str">
        <f>UPPER(IF(OR(L56="a",L56="as"),K55,IF(OR(L56="b",L56="bs"),K57,)))</f>
        <v>MOKÁN</v>
      </c>
      <c r="N56" s="160"/>
      <c r="O56" s="161"/>
      <c r="P56" s="161"/>
      <c r="Q56" s="161"/>
      <c r="R56" s="163"/>
      <c r="S56" s="144"/>
    </row>
    <row r="57" spans="1:19" s="34" customFormat="1" ht="9.6" customHeight="1">
      <c r="A57" s="146" t="s">
        <v>56</v>
      </c>
      <c r="B57" s="270">
        <f>IF($E57="","",VLOOKUP($E57,F14elő!$A$7:$O$80,14))</f>
        <v>0</v>
      </c>
      <c r="C57" s="270"/>
      <c r="D57" s="298" t="str">
        <f>IF($E57="","",VLOOKUP($E57,F14elő!$A$7:$O$80,5))</f>
        <v>"100728</v>
      </c>
      <c r="E57" s="135">
        <v>29</v>
      </c>
      <c r="F57" s="325" t="str">
        <f>UPPER(IF($E57="","",VLOOKUP($E57,F14elő!$A$7:$O$80,2)))</f>
        <v>MOKÁN</v>
      </c>
      <c r="G57" s="325" t="str">
        <f>IF($E57="","",VLOOKUP($E57,F14elő!$A$7:$O$80,3))</f>
        <v xml:space="preserve"> István Damján</v>
      </c>
      <c r="H57" s="325"/>
      <c r="I57" s="325" t="str">
        <f>IF($E57="","",VLOOKUP($E57,F14elő!$A$7:$O$80,4))</f>
        <v>Viharsarok</v>
      </c>
      <c r="J57" s="222"/>
      <c r="K57" s="152" t="s">
        <v>400</v>
      </c>
      <c r="L57" s="225"/>
      <c r="M57" s="137" t="s">
        <v>413</v>
      </c>
      <c r="N57" s="163"/>
      <c r="O57" s="161"/>
      <c r="P57" s="161"/>
      <c r="Q57" s="388" t="str">
        <f>IF(Y3="","",CONCATENATE(AC1," pont"))</f>
        <v/>
      </c>
      <c r="R57" s="389"/>
      <c r="S57" s="144"/>
    </row>
    <row r="58" spans="1:19" s="34" customFormat="1" ht="9.6" customHeight="1">
      <c r="A58" s="146" t="s">
        <v>57</v>
      </c>
      <c r="B58" s="270">
        <f>IF($E58="","",VLOOKUP($E58,F14elő!$A$7:$O$80,14))</f>
        <v>0</v>
      </c>
      <c r="C58" s="270"/>
      <c r="D58" s="298" t="str">
        <f>IF($E58="","",VLOOKUP($E58,F14elő!$A$7:$O$80,5))</f>
        <v>"090730</v>
      </c>
      <c r="E58" s="135">
        <v>34</v>
      </c>
      <c r="F58" s="325" t="str">
        <f>UPPER(IF($E58="","",VLOOKUP($E58,F14elő!$A$7:$O$80,2)))</f>
        <v>SZÜCS</v>
      </c>
      <c r="G58" s="325" t="str">
        <f>IF($E58="","",VLOOKUP($E58,F14elő!$A$7:$O$80,3))</f>
        <v xml:space="preserve"> Ádám</v>
      </c>
      <c r="H58" s="325"/>
      <c r="I58" s="325" t="str">
        <f>IF($E58="","",VLOOKUP($E58,F14elő!$A$7:$O$80,4))</f>
        <v>Tenisz Műhely</v>
      </c>
      <c r="J58" s="224"/>
      <c r="K58" s="137" t="s">
        <v>395</v>
      </c>
      <c r="L58" s="161"/>
      <c r="M58" s="150" t="s">
        <v>0</v>
      </c>
      <c r="N58" s="159" t="s">
        <v>357</v>
      </c>
      <c r="O58" s="152" t="str">
        <f>UPPER(IF(OR(N58="a",N58="as"),M56,IF(OR(N58="b",N58="bs"),M60,)))</f>
        <v>VÁRADI</v>
      </c>
      <c r="P58" s="160"/>
      <c r="Q58" s="161"/>
      <c r="R58" s="163"/>
      <c r="S58" s="144"/>
    </row>
    <row r="59" spans="1:19" s="34" customFormat="1" ht="9.6" customHeight="1">
      <c r="A59" s="146" t="s">
        <v>58</v>
      </c>
      <c r="B59" s="270">
        <f>IF($E59="","",VLOOKUP($E59,F14elő!$A$7:$O$80,14))</f>
        <v>0</v>
      </c>
      <c r="C59" s="270"/>
      <c r="D59" s="298" t="str">
        <f>IF($E59="","",VLOOKUP($E59,F14elő!$A$7:$O$80,5))</f>
        <v>"101025</v>
      </c>
      <c r="E59" s="135">
        <v>43</v>
      </c>
      <c r="F59" s="325" t="str">
        <f>UPPER(IF($E59="","",VLOOKUP($E59,F14elő!$A$7:$O$80,2)))</f>
        <v>VAVRIK</v>
      </c>
      <c r="G59" s="325" t="str">
        <f>IF($E59="","",VLOOKUP($E59,F14elő!$A$7:$O$80,3))</f>
        <v xml:space="preserve"> Maxim</v>
      </c>
      <c r="H59" s="325"/>
      <c r="I59" s="325" t="str">
        <f>IF($E59="","",VLOOKUP($E59,F14elő!$A$7:$O$80,4))</f>
        <v>Gubacsi TK</v>
      </c>
      <c r="J59" s="222"/>
      <c r="K59" s="152" t="s">
        <v>401</v>
      </c>
      <c r="L59" s="160"/>
      <c r="M59" s="226"/>
      <c r="N59" s="227"/>
      <c r="O59" s="137" t="s">
        <v>411</v>
      </c>
      <c r="P59" s="163"/>
      <c r="Q59" s="161"/>
      <c r="R59" s="163"/>
      <c r="S59" s="144"/>
    </row>
    <row r="60" spans="1:19" s="34" customFormat="1" ht="9.6" customHeight="1">
      <c r="A60" s="146" t="s">
        <v>59</v>
      </c>
      <c r="B60" s="270">
        <f>IF($E60="","",VLOOKUP($E60,F14elő!$A$7:$O$80,14))</f>
        <v>0</v>
      </c>
      <c r="C60" s="270"/>
      <c r="D60" s="298" t="str">
        <f>IF($E60="","",VLOOKUP($E60,F14elő!$A$7:$O$80,5))</f>
        <v>"0812140</v>
      </c>
      <c r="E60" s="135">
        <v>25</v>
      </c>
      <c r="F60" s="325" t="str">
        <f>UPPER(IF($E60="","",VLOOKUP($E60,F14elő!$A$7:$O$80,2)))</f>
        <v>VAJDA</v>
      </c>
      <c r="G60" s="325" t="str">
        <f>IF($E60="","",VLOOKUP($E60,F14elő!$A$7:$O$80,3))</f>
        <v xml:space="preserve"> Kristóf</v>
      </c>
      <c r="H60" s="325"/>
      <c r="I60" s="325" t="str">
        <f>IF($E60="","",VLOOKUP($E60,F14elő!$A$7:$O$80,4))</f>
        <v>PG Tenisz</v>
      </c>
      <c r="J60" s="224"/>
      <c r="K60" s="137" t="s">
        <v>402</v>
      </c>
      <c r="L60" s="151" t="s">
        <v>357</v>
      </c>
      <c r="M60" s="152" t="str">
        <f>UPPER(IF(OR(L60="a",L60="as"),K59,IF(OR(L60="b",L60="bs"),K61,)))</f>
        <v>VÁRADI</v>
      </c>
      <c r="N60" s="228"/>
      <c r="O60" s="161"/>
      <c r="P60" s="163"/>
      <c r="Q60" s="161"/>
      <c r="R60" s="163"/>
      <c r="S60" s="144"/>
    </row>
    <row r="61" spans="1:19" s="34" customFormat="1" ht="9.6" customHeight="1">
      <c r="A61" s="223" t="s">
        <v>60</v>
      </c>
      <c r="B61" s="270" t="str">
        <f>IF($E61="","",VLOOKUP($E61,F14elő!$A$7:$O$80,14))</f>
        <v/>
      </c>
      <c r="C61" s="270"/>
      <c r="D61" s="298" t="str">
        <f>IF($E61="","",VLOOKUP($E61,F14elő!$A$7:$O$80,5))</f>
        <v/>
      </c>
      <c r="E61" s="135"/>
      <c r="F61" s="385" t="s">
        <v>358</v>
      </c>
      <c r="G61" s="325" t="str">
        <f>IF($E61="","",VLOOKUP($E61,F14elő!$A$7:$O$80,3))</f>
        <v/>
      </c>
      <c r="H61" s="325"/>
      <c r="I61" s="325" t="str">
        <f>IF($E61="","",VLOOKUP($E61,F14elő!$A$7:$O$80,4))</f>
        <v/>
      </c>
      <c r="J61" s="222"/>
      <c r="K61" s="152" t="s">
        <v>370</v>
      </c>
      <c r="L61" s="169"/>
      <c r="M61" s="137" t="s">
        <v>414</v>
      </c>
      <c r="N61" s="161"/>
      <c r="O61" s="161"/>
      <c r="P61" s="163"/>
      <c r="Q61" s="161" t="s">
        <v>434</v>
      </c>
      <c r="R61" s="163"/>
      <c r="S61" s="144"/>
    </row>
    <row r="62" spans="1:19" s="34" customFormat="1" ht="9.6" customHeight="1">
      <c r="A62" s="171" t="s">
        <v>61</v>
      </c>
      <c r="B62" s="270">
        <f>IF($E62="","",VLOOKUP($E62,F14elő!$A$7:$O$80,14))</f>
        <v>0</v>
      </c>
      <c r="C62" s="270"/>
      <c r="D62" s="298" t="str">
        <f>IF($E62="","",VLOOKUP($E62,F14elő!$A$7:$O$80,5))</f>
        <v>"0808210</v>
      </c>
      <c r="E62" s="135">
        <v>9</v>
      </c>
      <c r="F62" s="136" t="str">
        <f>UPPER(IF($E62="","",VLOOKUP($E62,F14elő!$A$7:$O$80,2)))</f>
        <v>VÁRADI</v>
      </c>
      <c r="G62" s="136" t="str">
        <f>IF($E62="","",VLOOKUP($E62,F14elő!$A$7:$O$80,3))</f>
        <v xml:space="preserve"> Ernő</v>
      </c>
      <c r="H62" s="136"/>
      <c r="I62" s="136" t="str">
        <f>IF($E62="","",VLOOKUP($E62,F14elő!$A$7:$O$80,4))</f>
        <v>Pasarét TK</v>
      </c>
      <c r="J62" s="224"/>
      <c r="K62" s="137"/>
      <c r="L62" s="161"/>
      <c r="M62" s="161"/>
      <c r="N62" s="229"/>
      <c r="O62" s="150" t="s">
        <v>0</v>
      </c>
      <c r="P62" s="159" t="s">
        <v>357</v>
      </c>
      <c r="Q62" s="152" t="str">
        <f>UPPER(IF(OR(P62="a",P62="as"),O58,IF(OR(P62="b",P62="bs"),O66,)))</f>
        <v>SÁGHY</v>
      </c>
      <c r="R62" s="169"/>
      <c r="S62" s="144"/>
    </row>
    <row r="63" spans="1:19" s="34" customFormat="1" ht="9.6" customHeight="1">
      <c r="A63" s="134" t="s">
        <v>62</v>
      </c>
      <c r="B63" s="270">
        <f>IF($E63="","",VLOOKUP($E63,F14elő!$A$7:$O$80,14))</f>
        <v>0</v>
      </c>
      <c r="C63" s="270"/>
      <c r="D63" s="298" t="str">
        <f>IF($E63="","",VLOOKUP($E63,F14elő!$A$7:$O$80,5))</f>
        <v>"080717</v>
      </c>
      <c r="E63" s="135">
        <v>13</v>
      </c>
      <c r="F63" s="136" t="str">
        <f>UPPER(IF($E63="","",VLOOKUP($E63,F14elő!$A$7:$O$80,2)))</f>
        <v>BENKŐ</v>
      </c>
      <c r="G63" s="136" t="str">
        <f>IF($E63="","",VLOOKUP($E63,F14elő!$A$7:$O$80,3))</f>
        <v xml:space="preserve"> András Gergő</v>
      </c>
      <c r="H63" s="136"/>
      <c r="I63" s="136" t="str">
        <f>IF($E63="","",VLOOKUP($E63,F14elő!$A$7:$O$80,4))</f>
        <v>Csopak TK</v>
      </c>
      <c r="J63" s="222"/>
      <c r="K63" s="152" t="s">
        <v>371</v>
      </c>
      <c r="L63" s="160"/>
      <c r="M63" s="161" t="s">
        <v>433</v>
      </c>
      <c r="N63" s="161"/>
      <c r="O63" s="161"/>
      <c r="P63" s="163"/>
      <c r="Q63" s="137" t="s">
        <v>395</v>
      </c>
      <c r="R63" s="161"/>
      <c r="S63" s="144"/>
    </row>
    <row r="64" spans="1:19" s="34" customFormat="1" ht="9.6" customHeight="1">
      <c r="A64" s="223" t="s">
        <v>63</v>
      </c>
      <c r="B64" s="270" t="str">
        <f>IF($E64="","",VLOOKUP($E64,F14elő!$A$7:$O$80,14))</f>
        <v/>
      </c>
      <c r="C64" s="270" t="str">
        <f>IF($E64="","",VLOOKUP($E64,F14elő!$A$7:$O$80,15))</f>
        <v/>
      </c>
      <c r="D64" s="298" t="str">
        <f>IF($E64="","",VLOOKUP($E64,F14elő!$A$7:$O$80,5))</f>
        <v/>
      </c>
      <c r="E64" s="135"/>
      <c r="F64" s="385" t="s">
        <v>358</v>
      </c>
      <c r="G64" s="325" t="str">
        <f>IF($E64="","",VLOOKUP($E64,F14elő!$A$7:$O$80,3))</f>
        <v/>
      </c>
      <c r="H64" s="325"/>
      <c r="I64" s="325" t="str">
        <f>IF($E64="","",VLOOKUP($E64,F14elő!$A$7:$O$80,4))</f>
        <v/>
      </c>
      <c r="J64" s="224"/>
      <c r="K64" s="137"/>
      <c r="L64" s="151" t="s">
        <v>357</v>
      </c>
      <c r="M64" s="152" t="str">
        <f>UPPER(IF(OR(L64="a",L64="as"),K63,IF(OR(L64="b",L64="bs"),K65,)))</f>
        <v>TÓTH</v>
      </c>
      <c r="N64" s="160"/>
      <c r="O64" s="161"/>
      <c r="P64" s="163"/>
      <c r="Q64" s="161"/>
      <c r="R64" s="161"/>
      <c r="S64" s="144"/>
    </row>
    <row r="65" spans="1:19" s="34" customFormat="1" ht="9.6" customHeight="1">
      <c r="A65" s="146" t="s">
        <v>64</v>
      </c>
      <c r="B65" s="270">
        <f>IF($E65="","",VLOOKUP($E65,F14elő!$A$7:$O$80,14))</f>
        <v>0</v>
      </c>
      <c r="C65" s="270">
        <f>IF($E65="","",VLOOKUP($E65,F14elő!$A$7:$O$80,15))</f>
        <v>0</v>
      </c>
      <c r="D65" s="298" t="str">
        <f>IF($E65="","",VLOOKUP($E65,F14elő!$A$7:$O$80,5))</f>
        <v>"090826</v>
      </c>
      <c r="E65" s="135">
        <v>31</v>
      </c>
      <c r="F65" s="325" t="str">
        <f>UPPER(IF($E65="","",VLOOKUP($E65,F14elő!$A$7:$O$80,2)))</f>
        <v xml:space="preserve">KŐSZEGI </v>
      </c>
      <c r="G65" s="325" t="str">
        <f>IF($E65="","",VLOOKUP($E65,F14elő!$A$7:$O$80,3))</f>
        <v>Zente Péter</v>
      </c>
      <c r="H65" s="325"/>
      <c r="I65" s="325" t="str">
        <f>IF($E65="","",VLOOKUP($E65,F14elő!$A$7:$O$80,4))</f>
        <v>Fitt SE</v>
      </c>
      <c r="J65" s="222"/>
      <c r="K65" s="152" t="s">
        <v>406</v>
      </c>
      <c r="L65" s="225"/>
      <c r="M65" s="137" t="s">
        <v>415</v>
      </c>
      <c r="N65" s="163"/>
      <c r="O65" s="161" t="s">
        <v>433</v>
      </c>
      <c r="P65" s="163"/>
      <c r="Q65" s="161"/>
      <c r="R65" s="161"/>
      <c r="S65" s="144"/>
    </row>
    <row r="66" spans="1:19" s="34" customFormat="1" ht="9.6" customHeight="1">
      <c r="A66" s="146" t="s">
        <v>65</v>
      </c>
      <c r="B66" s="270">
        <f>IF($E66="","",VLOOKUP($E66,F14elő!$A$7:$O$80,14))</f>
        <v>0</v>
      </c>
      <c r="C66" s="270">
        <f>IF($E66="","",VLOOKUP($E66,F14elő!$A$7:$O$80,15))</f>
        <v>0</v>
      </c>
      <c r="D66" s="298" t="str">
        <f>IF($E66="","",VLOOKUP($E66,F14elő!$A$7:$O$80,5))</f>
        <v>"090717</v>
      </c>
      <c r="E66" s="135">
        <v>17</v>
      </c>
      <c r="F66" s="325" t="str">
        <f>UPPER(IF($E66="","",VLOOKUP($E66,F14elő!$A$7:$O$80,2)))</f>
        <v>TÓTH</v>
      </c>
      <c r="G66" s="325" t="str">
        <f>IF($E66="","",VLOOKUP($E66,F14elő!$A$7:$O$80,3))</f>
        <v xml:space="preserve"> Ágoston</v>
      </c>
      <c r="H66" s="325"/>
      <c r="I66" s="325" t="str">
        <f>IF($E66="","",VLOOKUP($E66,F14elő!$A$7:$O$80,4))</f>
        <v>Pasarét TK</v>
      </c>
      <c r="J66" s="224"/>
      <c r="K66" s="137" t="s">
        <v>393</v>
      </c>
      <c r="L66" s="161"/>
      <c r="M66" s="150" t="s">
        <v>0</v>
      </c>
      <c r="N66" s="159" t="s">
        <v>357</v>
      </c>
      <c r="O66" s="152" t="str">
        <f>UPPER(IF(OR(N66="a",N66="as"),M64,IF(OR(N66="b",N66="bs"),M68,)))</f>
        <v>SÁGHY</v>
      </c>
      <c r="P66" s="169"/>
      <c r="Q66" s="161"/>
      <c r="R66" s="161"/>
      <c r="S66" s="144"/>
    </row>
    <row r="67" spans="1:19" s="34" customFormat="1" ht="9.6" customHeight="1">
      <c r="A67" s="146" t="s">
        <v>66</v>
      </c>
      <c r="B67" s="270">
        <f>IF($E67="","",VLOOKUP($E67,F14elő!$A$7:$O$80,14))</f>
        <v>0</v>
      </c>
      <c r="C67" s="270">
        <f>IF($E67="","",VLOOKUP($E67,F14elő!$A$7:$O$80,15))</f>
        <v>0</v>
      </c>
      <c r="D67" s="298" t="str">
        <f>IF($E67="","",VLOOKUP($E67,F14elő!$A$7:$O$80,5))</f>
        <v>"080215</v>
      </c>
      <c r="E67" s="135">
        <v>37</v>
      </c>
      <c r="F67" s="325" t="str">
        <f>UPPER(IF($E67="","",VLOOKUP($E67,F14elő!$A$7:$O$80,2)))</f>
        <v>ZENGŐ</v>
      </c>
      <c r="G67" s="325" t="str">
        <f>IF($E67="","",VLOOKUP($E67,F14elő!$A$7:$O$80,3))</f>
        <v xml:space="preserve"> Ádám</v>
      </c>
      <c r="H67" s="325"/>
      <c r="I67" s="325" t="str">
        <f>IF($E67="","",VLOOKUP($E67,F14elő!$A$7:$O$80,4))</f>
        <v>Optofit SE</v>
      </c>
      <c r="J67" s="222"/>
      <c r="K67" s="152" t="s">
        <v>405</v>
      </c>
      <c r="L67" s="160"/>
      <c r="M67" s="226"/>
      <c r="N67" s="227"/>
      <c r="O67" s="137" t="s">
        <v>375</v>
      </c>
      <c r="P67" s="161"/>
      <c r="Q67" s="161"/>
      <c r="R67" s="161"/>
      <c r="S67" s="144"/>
    </row>
    <row r="68" spans="1:19" s="34" customFormat="1" ht="9.6" customHeight="1">
      <c r="A68" s="146" t="s">
        <v>67</v>
      </c>
      <c r="B68" s="270">
        <f>IF($E68="","",VLOOKUP($E68,F14elő!$A$7:$O$80,14))</f>
        <v>0</v>
      </c>
      <c r="C68" s="270">
        <f>IF($E68="","",VLOOKUP($E68,F14elő!$A$7:$O$80,15))</f>
        <v>0</v>
      </c>
      <c r="D68" s="298" t="str">
        <f>IF($E68="","",VLOOKUP($E68,F14elő!$A$7:$O$80,5))</f>
        <v>"080514</v>
      </c>
      <c r="E68" s="135">
        <v>42</v>
      </c>
      <c r="F68" s="325" t="str">
        <f>UPPER(IF($E68="","",VLOOKUP($E68,F14elő!$A$7:$O$80,2)))</f>
        <v xml:space="preserve">BÍRÓ </v>
      </c>
      <c r="G68" s="325" t="str">
        <f>IF($E68="","",VLOOKUP($E68,F14elő!$A$7:$O$80,3))</f>
        <v>Zalán</v>
      </c>
      <c r="H68" s="325"/>
      <c r="I68" s="325" t="str">
        <f>IF($E68="","",VLOOKUP($E68,F14elő!$A$7:$O$80,4))</f>
        <v>Szeged VTK</v>
      </c>
      <c r="J68" s="224"/>
      <c r="K68" s="137" t="s">
        <v>404</v>
      </c>
      <c r="L68" s="151" t="s">
        <v>357</v>
      </c>
      <c r="M68" s="152" t="s">
        <v>417</v>
      </c>
      <c r="N68" s="228"/>
      <c r="O68" s="161"/>
      <c r="P68" s="161"/>
      <c r="Q68" s="161"/>
      <c r="R68" s="161"/>
      <c r="S68" s="144"/>
    </row>
    <row r="69" spans="1:19" s="34" customFormat="1" ht="9.6" customHeight="1">
      <c r="A69" s="223" t="s">
        <v>68</v>
      </c>
      <c r="B69" s="270" t="str">
        <f>IF($E69="","",VLOOKUP($E69,F14elő!$A$7:$O$80,14))</f>
        <v/>
      </c>
      <c r="C69" s="270" t="str">
        <f>IF($E69="","",VLOOKUP($E69,F14elő!$A$7:$O$80,15))</f>
        <v/>
      </c>
      <c r="D69" s="298" t="str">
        <f>IF($E69="","",VLOOKUP($E69,F14elő!$A$7:$O$80,5))</f>
        <v/>
      </c>
      <c r="E69" s="135"/>
      <c r="F69" s="385" t="s">
        <v>358</v>
      </c>
      <c r="G69" s="325" t="str">
        <f>IF($E69="","",VLOOKUP($E69,F14elő!$A$7:$O$80,3))</f>
        <v/>
      </c>
      <c r="H69" s="325"/>
      <c r="I69" s="325" t="str">
        <f>IF($E69="","",VLOOKUP($E69,F14elő!$A$7:$O$80,4))</f>
        <v/>
      </c>
      <c r="J69" s="222"/>
      <c r="K69" s="152" t="s">
        <v>372</v>
      </c>
      <c r="L69" s="169"/>
      <c r="M69" s="137" t="s">
        <v>418</v>
      </c>
      <c r="N69" s="161"/>
      <c r="O69" s="161"/>
      <c r="P69" s="161"/>
      <c r="Q69" s="161"/>
      <c r="R69" s="161"/>
      <c r="S69" s="144"/>
    </row>
    <row r="70" spans="1:19" s="34" customFormat="1" ht="9.6" customHeight="1">
      <c r="A70" s="171" t="s">
        <v>69</v>
      </c>
      <c r="B70" s="270">
        <f>IF($E70="","",VLOOKUP($E70,F14elő!$A$7:$O$80,14))</f>
        <v>0</v>
      </c>
      <c r="C70" s="270"/>
      <c r="D70" s="298" t="str">
        <f>IF($E70="","",VLOOKUP($E70,F14elő!$A$7:$O$80,5))</f>
        <v>"080113</v>
      </c>
      <c r="E70" s="135">
        <v>2</v>
      </c>
      <c r="F70" s="136" t="str">
        <f>UPPER(IF($E70="","",VLOOKUP($E70,F14elő!$A$7:$O$80,2)))</f>
        <v>SÁGHÍ</v>
      </c>
      <c r="G70" s="136" t="str">
        <f>IF($E70="","",VLOOKUP($E70,F14elő!$A$7:$O$80,3))</f>
        <v xml:space="preserve"> Bálint</v>
      </c>
      <c r="H70" s="136"/>
      <c r="I70" s="136" t="str">
        <f>IF($E70="","",VLOOKUP($E70,F14elő!$A$7:$O$80,4))</f>
        <v>Pasarét TK</v>
      </c>
      <c r="J70" s="224"/>
      <c r="K70" s="137"/>
      <c r="L70" s="161"/>
      <c r="M70" s="161"/>
      <c r="N70" s="229"/>
      <c r="O70" s="161"/>
      <c r="P70" s="161"/>
      <c r="Q70" s="161"/>
      <c r="R70" s="161"/>
      <c r="S70" s="144"/>
    </row>
    <row r="71" spans="1:19" s="34" customFormat="1" ht="6" customHeight="1">
      <c r="A71" s="239"/>
      <c r="B71" s="240"/>
      <c r="C71" s="240"/>
      <c r="D71" s="240"/>
      <c r="E71" s="241"/>
      <c r="F71" s="242"/>
      <c r="G71" s="242"/>
      <c r="H71" s="243"/>
      <c r="I71" s="242"/>
      <c r="J71" s="244"/>
      <c r="K71" s="161"/>
      <c r="L71" s="161"/>
      <c r="M71" s="161"/>
      <c r="N71" s="229"/>
      <c r="O71" s="161"/>
      <c r="P71" s="161"/>
      <c r="Q71" s="161"/>
      <c r="R71" s="161"/>
      <c r="S71" s="144"/>
    </row>
    <row r="72" spans="1:19" s="18" customFormat="1" ht="10.5" customHeight="1">
      <c r="A72" s="183" t="s">
        <v>100</v>
      </c>
      <c r="B72" s="184"/>
      <c r="C72" s="184"/>
      <c r="D72" s="302"/>
      <c r="E72" s="245" t="s">
        <v>5</v>
      </c>
      <c r="F72" s="186" t="s">
        <v>102</v>
      </c>
      <c r="G72" s="245" t="s">
        <v>5</v>
      </c>
      <c r="H72" s="320" t="s">
        <v>102</v>
      </c>
      <c r="I72" s="246"/>
      <c r="J72" s="245" t="s">
        <v>5</v>
      </c>
      <c r="K72" s="186" t="s">
        <v>111</v>
      </c>
      <c r="L72" s="189"/>
      <c r="M72" s="186" t="s">
        <v>112</v>
      </c>
      <c r="N72" s="190"/>
      <c r="O72" s="191" t="s">
        <v>113</v>
      </c>
      <c r="P72" s="191"/>
      <c r="Q72" s="192"/>
      <c r="R72" s="193"/>
    </row>
    <row r="73" spans="1:19" s="18" customFormat="1" ht="9" customHeight="1">
      <c r="A73" s="303" t="s">
        <v>101</v>
      </c>
      <c r="B73" s="304"/>
      <c r="C73" s="305"/>
      <c r="D73" s="306"/>
      <c r="E73" s="195">
        <v>1</v>
      </c>
      <c r="F73" s="247" t="str">
        <f>IF(E73&gt;$R$80,,UPPER(VLOOKUP(E73,F14elő!$A$7:$Q$134,2)))</f>
        <v>SOMOGYI</v>
      </c>
      <c r="G73" s="195">
        <v>9</v>
      </c>
      <c r="H73" s="86" t="str">
        <f>IF(G73&gt;$R$80,,UPPER(VLOOKUP(G73,F14elő!$A$7:$Q$134,2)))</f>
        <v>VÁRADI</v>
      </c>
      <c r="I73" s="85"/>
      <c r="J73" s="197" t="s">
        <v>6</v>
      </c>
      <c r="K73" s="194"/>
      <c r="L73" s="198"/>
      <c r="M73" s="194"/>
      <c r="N73" s="199"/>
      <c r="O73" s="200" t="s">
        <v>103</v>
      </c>
      <c r="P73" s="201"/>
      <c r="Q73" s="201"/>
      <c r="R73" s="202"/>
    </row>
    <row r="74" spans="1:19" s="18" customFormat="1" ht="9" customHeight="1">
      <c r="A74" s="207" t="s">
        <v>110</v>
      </c>
      <c r="B74" s="205"/>
      <c r="C74" s="299"/>
      <c r="D74" s="208"/>
      <c r="E74" s="195">
        <v>2</v>
      </c>
      <c r="F74" s="247" t="str">
        <f>IF(E74&gt;$R$80,,UPPER(VLOOKUP(E74,F14elő!$A$7:$Q$134,2)))</f>
        <v>SÁGHÍ</v>
      </c>
      <c r="G74" s="195">
        <v>10</v>
      </c>
      <c r="H74" s="86" t="str">
        <f>IF(G74&gt;$R$80,,UPPER(VLOOKUP(G74,F14elő!$A$7:$Q$134,2)))</f>
        <v>TÖRÖK</v>
      </c>
      <c r="I74" s="85"/>
      <c r="J74" s="197" t="s">
        <v>7</v>
      </c>
      <c r="K74" s="194"/>
      <c r="L74" s="198"/>
      <c r="M74" s="194"/>
      <c r="N74" s="199"/>
      <c r="O74" s="203"/>
      <c r="P74" s="204"/>
      <c r="Q74" s="205"/>
      <c r="R74" s="206"/>
    </row>
    <row r="75" spans="1:19" s="18" customFormat="1" ht="9" customHeight="1">
      <c r="A75" s="263"/>
      <c r="B75" s="264"/>
      <c r="C75" s="300"/>
      <c r="D75" s="265"/>
      <c r="E75" s="195">
        <v>3</v>
      </c>
      <c r="F75" s="247" t="str">
        <f>IF(E75&gt;$R$80,,UPPER(VLOOKUP(E75,F14elő!$A$7:$Q$134,2)))</f>
        <v>VARGA</v>
      </c>
      <c r="G75" s="195">
        <v>11</v>
      </c>
      <c r="H75" s="86" t="str">
        <f>IF(G75&gt;$R$80,,UPPER(VLOOKUP(G75,F14elő!$A$7:$Q$134,2)))</f>
        <v>SCHMIDINGER</v>
      </c>
      <c r="I75" s="85"/>
      <c r="J75" s="197" t="s">
        <v>8</v>
      </c>
      <c r="K75" s="194"/>
      <c r="L75" s="198"/>
      <c r="M75" s="194"/>
      <c r="N75" s="199"/>
      <c r="O75" s="200" t="s">
        <v>104</v>
      </c>
      <c r="P75" s="201"/>
      <c r="Q75" s="201"/>
      <c r="R75" s="202"/>
    </row>
    <row r="76" spans="1:19" s="18" customFormat="1" ht="9" customHeight="1">
      <c r="A76" s="209"/>
      <c r="B76" s="295"/>
      <c r="C76" s="295"/>
      <c r="D76" s="210"/>
      <c r="E76" s="195">
        <v>4</v>
      </c>
      <c r="F76" s="247" t="str">
        <f>IF(E76&gt;$R$80,,UPPER(VLOOKUP(E76,F14elő!$A$7:$Q$134,2)))</f>
        <v>LACZKOVICH</v>
      </c>
      <c r="G76" s="195">
        <v>12</v>
      </c>
      <c r="H76" s="86" t="str">
        <f>IF(G76&gt;$R$80,,UPPER(VLOOKUP(G76,F14elő!$A$7:$Q$134,2)))</f>
        <v>LIZSICSÁR</v>
      </c>
      <c r="I76" s="85"/>
      <c r="J76" s="197" t="s">
        <v>9</v>
      </c>
      <c r="K76" s="194"/>
      <c r="L76" s="198"/>
      <c r="M76" s="194"/>
      <c r="N76" s="199"/>
      <c r="O76" s="194"/>
      <c r="P76" s="198"/>
      <c r="Q76" s="194"/>
      <c r="R76" s="199"/>
    </row>
    <row r="77" spans="1:19" s="18" customFormat="1" ht="9" customHeight="1">
      <c r="A77" s="251"/>
      <c r="B77" s="266"/>
      <c r="C77" s="266"/>
      <c r="D77" s="301"/>
      <c r="E77" s="195">
        <v>5</v>
      </c>
      <c r="F77" s="247" t="str">
        <f>IF(E77&gt;$R$80,,UPPER(VLOOKUP(E77,F14elő!$A$7:$Q$134,2)))</f>
        <v>VITÉZ</v>
      </c>
      <c r="G77" s="195">
        <v>13</v>
      </c>
      <c r="H77" s="86" t="str">
        <f>IF(G77&gt;$R$80,,UPPER(VLOOKUP(G77,F14elő!$A$7:$Q$134,2)))</f>
        <v>BENKŐ</v>
      </c>
      <c r="I77" s="85"/>
      <c r="J77" s="197" t="s">
        <v>10</v>
      </c>
      <c r="K77" s="194"/>
      <c r="L77" s="198"/>
      <c r="M77" s="194"/>
      <c r="N77" s="199"/>
      <c r="O77" s="205"/>
      <c r="P77" s="204"/>
      <c r="Q77" s="205"/>
      <c r="R77" s="206"/>
    </row>
    <row r="78" spans="1:19" s="18" customFormat="1" ht="9" customHeight="1">
      <c r="A78" s="252"/>
      <c r="B78" s="269"/>
      <c r="C78" s="295"/>
      <c r="D78" s="210"/>
      <c r="E78" s="195">
        <v>6</v>
      </c>
      <c r="F78" s="247" t="str">
        <f>IF(E78&gt;$R$80,,UPPER(VLOOKUP(E78,F14elő!$A$7:$Q$134,2)))</f>
        <v>VADÁSZ</v>
      </c>
      <c r="G78" s="195">
        <v>14</v>
      </c>
      <c r="H78" s="86" t="str">
        <f>IF(G78&gt;$R$80,,UPPER(VLOOKUP(G78,F14elő!$A$7:$Q$134,2)))</f>
        <v>OLASZ</v>
      </c>
      <c r="I78" s="85"/>
      <c r="J78" s="197" t="s">
        <v>11</v>
      </c>
      <c r="K78" s="194"/>
      <c r="L78" s="198"/>
      <c r="M78" s="194"/>
      <c r="N78" s="199"/>
      <c r="O78" s="200" t="s">
        <v>90</v>
      </c>
      <c r="P78" s="201"/>
      <c r="Q78" s="201"/>
      <c r="R78" s="202"/>
    </row>
    <row r="79" spans="1:19" s="18" customFormat="1" ht="9" customHeight="1">
      <c r="A79" s="252"/>
      <c r="B79" s="269"/>
      <c r="C79" s="296"/>
      <c r="D79" s="261"/>
      <c r="E79" s="195">
        <v>7</v>
      </c>
      <c r="F79" s="247" t="str">
        <f>IF(E79&gt;$R$80,,UPPER(VLOOKUP(E79,F14elő!$A$7:$Q$134,2)))</f>
        <v>VALKUSZ</v>
      </c>
      <c r="G79" s="195">
        <v>15</v>
      </c>
      <c r="H79" s="86" t="str">
        <f>IF(G79&gt;$R$80,,UPPER(VLOOKUP(G79,F14elő!$A$7:$Q$134,2)))</f>
        <v>HORVÁTH</v>
      </c>
      <c r="I79" s="85"/>
      <c r="J79" s="197" t="s">
        <v>12</v>
      </c>
      <c r="K79" s="194"/>
      <c r="L79" s="198"/>
      <c r="M79" s="194"/>
      <c r="N79" s="199"/>
      <c r="O79" s="194"/>
      <c r="P79" s="198"/>
      <c r="Q79" s="194"/>
      <c r="R79" s="199"/>
    </row>
    <row r="80" spans="1:19" s="18" customFormat="1" ht="9" customHeight="1">
      <c r="A80" s="253"/>
      <c r="B80" s="250"/>
      <c r="C80" s="297"/>
      <c r="D80" s="262"/>
      <c r="E80" s="211">
        <v>8</v>
      </c>
      <c r="F80" s="248" t="str">
        <f>IF(E80&gt;$R$80,,UPPER(VLOOKUP(E80,F14elő!$A$7:$Q$134,2)))</f>
        <v>PAJOR</v>
      </c>
      <c r="G80" s="211">
        <v>16</v>
      </c>
      <c r="H80" s="212" t="str">
        <f>IF(G80&gt;$R$80,,UPPER(VLOOKUP(G80,F14elő!$A$7:$Q$134,2)))</f>
        <v>BAKONYI</v>
      </c>
      <c r="I80" s="214"/>
      <c r="J80" s="215" t="s">
        <v>13</v>
      </c>
      <c r="K80" s="205"/>
      <c r="L80" s="204"/>
      <c r="M80" s="205"/>
      <c r="N80" s="206"/>
      <c r="O80" s="205" t="str">
        <f>R4</f>
        <v>Kádár László</v>
      </c>
      <c r="P80" s="204"/>
      <c r="Q80" s="205"/>
      <c r="R80" s="216">
        <f>MIN(16,F14elő!Q5)</f>
        <v>16</v>
      </c>
    </row>
    <row r="81" ht="15.75" customHeight="1"/>
    <row r="82" ht="9" customHeight="1"/>
  </sheetData>
  <mergeCells count="4">
    <mergeCell ref="A4:C4"/>
    <mergeCell ref="Q25:R25"/>
    <mergeCell ref="Q41:R41"/>
    <mergeCell ref="Q57:R57"/>
  </mergeCells>
  <phoneticPr fontId="64" type="noConversion"/>
  <conditionalFormatting sqref="H7:H70">
    <cfRule type="expression" dxfId="64" priority="5" stopIfTrue="1">
      <formula>AND($E7&lt;9,$C7&gt;0)</formula>
    </cfRule>
  </conditionalFormatting>
  <conditionalFormatting sqref="G7:G70 I7:I70">
    <cfRule type="expression" dxfId="63" priority="6" stopIfTrue="1">
      <formula>AND($E7&lt;17,$C7&gt;0)</formula>
    </cfRule>
  </conditionalFormatting>
  <conditionalFormatting sqref="M58 M42 M26 M10 M50 M34 M18 M66 O14 O30 O46 O62 O55 O23 O38">
    <cfRule type="expression" dxfId="62" priority="7" stopIfTrue="1">
      <formula>AND($O$1="CU",M10="Umpire")</formula>
    </cfRule>
    <cfRule type="expression" dxfId="61" priority="8" stopIfTrue="1">
      <formula>AND($O$1="CU",M10&lt;&gt;"Umpire",N10&lt;&gt;"")</formula>
    </cfRule>
    <cfRule type="expression" dxfId="60" priority="9" stopIfTrue="1">
      <formula>AND($O$1="CU",M10&lt;&gt;"Umpire")</formula>
    </cfRule>
  </conditionalFormatting>
  <conditionalFormatting sqref="M8 M12 M16 M20 M24 M28 M32 M36 M40 M44 M48 M52 M56 M60 M64 M68 O18 O26 O34 O42 O50 O58 O66 Q14 Q30 Q46 Q62 O10 Q38">
    <cfRule type="expression" dxfId="59" priority="10" stopIfTrue="1">
      <formula>L8="as"</formula>
    </cfRule>
    <cfRule type="expression" dxfId="58" priority="11" stopIfTrue="1">
      <formula>L8="bs"</formula>
    </cfRule>
  </conditionalFormatting>
  <conditionalFormatting sqref="K7 K9 K11 K13 K15 K17 K19 K21 K23 K25 K27 K29 K31 K33 K35 K37 K39 K41 K43 K45 K47 K49 K51 K53 K55 K57 K59 K61 K63 K65 K67 K69 Q22 Q54">
    <cfRule type="expression" dxfId="57" priority="12" stopIfTrue="1">
      <formula>J8="as"</formula>
    </cfRule>
    <cfRule type="expression" dxfId="56" priority="13" stopIfTrue="1">
      <formula>J8="bs"</formula>
    </cfRule>
  </conditionalFormatting>
  <conditionalFormatting sqref="J8 J10 J12 J14 J16 J18 J20 J22 J24 J26 J28 J30 J32 J34 J36 J38 J40 J42 J44 J46 J48 J50 J52 J54 J56 J58 J60 J62 J64 J66 J68 J70 L68 L64 L60 L56 L52 L48 L44 L40 L36 L32 L28 L24 L20 L16 L12 L8 N10 N18 N26 N34 N42 N50 N58 N66 R80 P62 P46 P30 P14 P23 P55 P38">
    <cfRule type="expression" dxfId="55" priority="16" stopIfTrue="1">
      <formula>$O$1="CU"</formula>
    </cfRule>
  </conditionalFormatting>
  <conditionalFormatting sqref="E7:E70">
    <cfRule type="expression" dxfId="54" priority="17" stopIfTrue="1">
      <formula>$E7&lt;17</formula>
    </cfRule>
  </conditionalFormatting>
  <conditionalFormatting sqref="O37">
    <cfRule type="expression" dxfId="53" priority="18" stopIfTrue="1">
      <formula>P23="as"</formula>
    </cfRule>
    <cfRule type="expression" dxfId="52" priority="19" stopIfTrue="1">
      <formula>P23="bs"</formula>
    </cfRule>
  </conditionalFormatting>
  <conditionalFormatting sqref="O39">
    <cfRule type="expression" dxfId="51" priority="20" stopIfTrue="1">
      <formula>P55="as"</formula>
    </cfRule>
    <cfRule type="expression" dxfId="50" priority="21" stopIfTrue="1">
      <formula>P55="bs"</formula>
    </cfRule>
  </conditionalFormatting>
  <conditionalFormatting sqref="Q22">
    <cfRule type="expression" dxfId="49" priority="3" stopIfTrue="1">
      <formula>P22="as"</formula>
    </cfRule>
    <cfRule type="expression" dxfId="48" priority="4" stopIfTrue="1">
      <formula>P22="bs"</formula>
    </cfRule>
  </conditionalFormatting>
  <conditionalFormatting sqref="O37">
    <cfRule type="expression" dxfId="47" priority="1" stopIfTrue="1">
      <formula>N37="as"</formula>
    </cfRule>
    <cfRule type="expression" dxfId="46" priority="2" stopIfTrue="1">
      <formula>N37="bs"</formula>
    </cfRule>
  </conditionalFormatting>
  <dataValidations count="1">
    <dataValidation type="list" allowBlank="1" showInputMessage="1" sqref="M10 M18 M26 M34 M42 M50 M58 M66 O14 O30 O46 O62 O55 O23 O38">
      <formula1>$U$7:$U$16</formula1>
    </dataValidation>
  </dataValidations>
  <printOptions horizontalCentered="1"/>
  <pageMargins left="0.35" right="0.35" top="0.35" bottom="0.35" header="0" footer="0"/>
  <pageSetup paperSize="9" orientation="portrait" horizontalDpi="360" verticalDpi="200" r:id="rId1"/>
  <headerFooter alignWithMargins="0"/>
  <rowBreaks count="1" manualBreakCount="1">
    <brk id="80" max="65535" man="1"/>
  </rowBreaks>
  <drawing r:id="rId2"/>
  <legacyDrawing r:id="rId3"/>
</worksheet>
</file>

<file path=xl/worksheets/sheet5.xml><?xml version="1.0" encoding="utf-8"?>
<worksheet xmlns="http://schemas.openxmlformats.org/spreadsheetml/2006/main" xmlns:r="http://schemas.openxmlformats.org/officeDocument/2006/relationships">
  <sheetPr codeName="Sheet16">
    <tabColor indexed="42"/>
  </sheetPr>
  <dimension ref="A1:Q156"/>
  <sheetViews>
    <sheetView showGridLines="0" showZeros="0" workbookViewId="0">
      <pane ySplit="6" topLeftCell="A7" activePane="bottomLeft" state="frozen"/>
      <selection activeCell="B7" sqref="B7:O29"/>
      <selection pane="bottomLeft" activeCell="D16" sqref="D16"/>
    </sheetView>
  </sheetViews>
  <sheetFormatPr defaultRowHeight="12.75"/>
  <cols>
    <col min="1" max="1" width="3.85546875" customWidth="1"/>
    <col min="2" max="2" width="13.28515625" customWidth="1"/>
    <col min="3" max="3" width="11.85546875" customWidth="1"/>
    <col min="4" max="4" width="11.85546875" style="41" customWidth="1"/>
    <col min="5" max="5" width="10.7109375" style="359" customWidth="1"/>
    <col min="6" max="6" width="6.140625" style="93" hidden="1" customWidth="1"/>
    <col min="7" max="7" width="35" style="93" customWidth="1"/>
    <col min="8" max="8" width="7.7109375" style="41" customWidth="1"/>
    <col min="9" max="13" width="7.42578125" style="41" hidden="1" customWidth="1"/>
    <col min="14" max="15" width="7.42578125" style="41" customWidth="1"/>
    <col min="16" max="16" width="7.42578125" style="41" hidden="1" customWidth="1"/>
    <col min="17" max="17" width="7.42578125" style="41" customWidth="1"/>
  </cols>
  <sheetData>
    <row r="1" spans="1:17" ht="26.25">
      <c r="A1" s="273" t="str">
        <f>Altalanos!$A$6</f>
        <v>Golde Ace Kupa</v>
      </c>
      <c r="B1" s="87"/>
      <c r="C1" s="87"/>
      <c r="D1" s="267"/>
      <c r="E1" s="291" t="s">
        <v>109</v>
      </c>
      <c r="F1" s="280"/>
      <c r="G1" s="281"/>
      <c r="H1" s="282"/>
      <c r="I1" s="282"/>
      <c r="J1" s="283"/>
      <c r="K1" s="283"/>
      <c r="L1" s="283"/>
      <c r="M1" s="283"/>
      <c r="N1" s="283"/>
      <c r="O1" s="283"/>
      <c r="P1" s="283"/>
      <c r="Q1" s="284"/>
    </row>
    <row r="2" spans="1:17" ht="13.5" thickBot="1">
      <c r="B2" s="89" t="s">
        <v>108</v>
      </c>
      <c r="C2" s="368" t="str">
        <f>Altalanos!$B$8</f>
        <v>L14</v>
      </c>
      <c r="D2" s="107"/>
      <c r="E2" s="291" t="s">
        <v>91</v>
      </c>
      <c r="F2" s="94"/>
      <c r="G2" s="94"/>
      <c r="H2" s="350"/>
      <c r="I2" s="350"/>
      <c r="J2" s="88"/>
      <c r="K2" s="88"/>
      <c r="L2" s="88"/>
      <c r="M2" s="88"/>
      <c r="N2" s="101"/>
      <c r="O2" s="82"/>
      <c r="P2" s="82"/>
      <c r="Q2" s="101"/>
    </row>
    <row r="3" spans="1:17" s="2" customFormat="1" ht="13.5" thickBot="1">
      <c r="A3" s="343" t="s">
        <v>107</v>
      </c>
      <c r="B3" s="348"/>
      <c r="C3" s="348"/>
      <c r="D3" s="348"/>
      <c r="E3" s="348"/>
      <c r="F3" s="348"/>
      <c r="G3" s="348"/>
      <c r="H3" s="348"/>
      <c r="I3" s="349"/>
      <c r="J3" s="102"/>
      <c r="K3" s="108"/>
      <c r="L3" s="108"/>
      <c r="M3" s="108"/>
      <c r="N3" s="324" t="s">
        <v>90</v>
      </c>
      <c r="O3" s="103"/>
      <c r="P3" s="109"/>
      <c r="Q3" s="292"/>
    </row>
    <row r="4" spans="1:17" s="2" customFormat="1">
      <c r="A4" s="51" t="s">
        <v>81</v>
      </c>
      <c r="B4" s="51"/>
      <c r="C4" s="49" t="s">
        <v>78</v>
      </c>
      <c r="D4" s="51" t="s">
        <v>86</v>
      </c>
      <c r="E4" s="83"/>
      <c r="G4" s="110"/>
      <c r="H4" s="361" t="s">
        <v>87</v>
      </c>
      <c r="I4" s="355"/>
      <c r="J4" s="111"/>
      <c r="K4" s="112"/>
      <c r="L4" s="112"/>
      <c r="M4" s="112"/>
      <c r="N4" s="111"/>
      <c r="O4" s="293"/>
      <c r="P4" s="293"/>
      <c r="Q4" s="113"/>
    </row>
    <row r="5" spans="1:17" s="2" customFormat="1" ht="13.5" thickBot="1">
      <c r="A5" s="285" t="str">
        <f>Altalanos!$A$10</f>
        <v>2022.03.19-21</v>
      </c>
      <c r="B5" s="285"/>
      <c r="C5" s="90" t="str">
        <f>Altalanos!$C$10</f>
        <v>Budapest</v>
      </c>
      <c r="D5" s="91" t="str">
        <f>Altalanos!$D$10</f>
        <v xml:space="preserve">  </v>
      </c>
      <c r="E5" s="91"/>
      <c r="F5" s="91"/>
      <c r="G5" s="91"/>
      <c r="H5" s="318" t="str">
        <f>Altalanos!$E$10</f>
        <v>Kádár László</v>
      </c>
      <c r="I5" s="362"/>
      <c r="J5" s="114"/>
      <c r="K5" s="84"/>
      <c r="L5" s="84"/>
      <c r="M5" s="84"/>
      <c r="N5" s="114"/>
      <c r="O5" s="91"/>
      <c r="P5" s="91"/>
      <c r="Q5" s="365"/>
    </row>
    <row r="6" spans="1:17" ht="30" customHeight="1" thickBot="1">
      <c r="A6" s="271" t="s">
        <v>92</v>
      </c>
      <c r="B6" s="104" t="s">
        <v>84</v>
      </c>
      <c r="C6" s="104" t="s">
        <v>85</v>
      </c>
      <c r="D6" s="104" t="s">
        <v>88</v>
      </c>
      <c r="E6" s="105" t="s">
        <v>89</v>
      </c>
      <c r="F6" s="105" t="s">
        <v>93</v>
      </c>
      <c r="G6" s="105" t="s">
        <v>145</v>
      </c>
      <c r="H6" s="351" t="s">
        <v>94</v>
      </c>
      <c r="I6" s="352"/>
      <c r="J6" s="275" t="s">
        <v>73</v>
      </c>
      <c r="K6" s="106" t="s">
        <v>71</v>
      </c>
      <c r="L6" s="277" t="s">
        <v>1</v>
      </c>
      <c r="M6" s="249" t="s">
        <v>72</v>
      </c>
      <c r="N6" s="308" t="s">
        <v>106</v>
      </c>
      <c r="O6" s="289" t="s">
        <v>95</v>
      </c>
      <c r="P6" s="290" t="s">
        <v>2</v>
      </c>
      <c r="Q6" s="105" t="s">
        <v>96</v>
      </c>
    </row>
    <row r="7" spans="1:17" s="11" customFormat="1" ht="18.95" customHeight="1">
      <c r="A7" s="279">
        <v>1</v>
      </c>
      <c r="B7" s="383" t="s">
        <v>258</v>
      </c>
      <c r="C7" s="11" t="s">
        <v>247</v>
      </c>
      <c r="D7" t="s">
        <v>153</v>
      </c>
      <c r="E7" t="s">
        <v>154</v>
      </c>
      <c r="F7" s="344"/>
      <c r="G7" s="345"/>
      <c r="H7">
        <v>5</v>
      </c>
      <c r="I7" s="97"/>
      <c r="J7" s="276"/>
      <c r="K7" s="274"/>
      <c r="L7" s="278"/>
      <c r="M7" s="274"/>
      <c r="N7" s="268"/>
      <c r="O7">
        <v>1</v>
      </c>
      <c r="P7" s="116"/>
      <c r="Q7" s="98"/>
    </row>
    <row r="8" spans="1:17" s="11" customFormat="1" ht="18.95" customHeight="1">
      <c r="A8" s="279">
        <v>2</v>
      </c>
      <c r="B8" s="383" t="s">
        <v>259</v>
      </c>
      <c r="C8" s="11" t="s">
        <v>248</v>
      </c>
      <c r="D8" t="s">
        <v>155</v>
      </c>
      <c r="E8" t="s">
        <v>156</v>
      </c>
      <c r="F8" s="346"/>
      <c r="G8" s="347"/>
      <c r="H8">
        <v>6</v>
      </c>
      <c r="I8" s="97"/>
      <c r="J8" s="276"/>
      <c r="K8" s="274"/>
      <c r="L8" s="278"/>
      <c r="M8" s="274"/>
      <c r="N8" s="268"/>
      <c r="O8">
        <v>2</v>
      </c>
      <c r="P8" s="116"/>
      <c r="Q8" s="98"/>
    </row>
    <row r="9" spans="1:17" s="11" customFormat="1" ht="18.95" customHeight="1">
      <c r="A9" s="279">
        <v>3</v>
      </c>
      <c r="B9" s="383" t="s">
        <v>260</v>
      </c>
      <c r="C9" s="11" t="s">
        <v>249</v>
      </c>
      <c r="D9" s="383" t="s">
        <v>246</v>
      </c>
      <c r="E9" t="s">
        <v>157</v>
      </c>
      <c r="F9" s="346"/>
      <c r="G9" s="347"/>
      <c r="H9">
        <v>8</v>
      </c>
      <c r="I9" s="97"/>
      <c r="J9" s="276"/>
      <c r="K9" s="274"/>
      <c r="L9" s="278"/>
      <c r="M9" s="274"/>
      <c r="N9" s="268"/>
      <c r="O9">
        <v>3</v>
      </c>
      <c r="P9" s="357"/>
      <c r="Q9" s="309"/>
    </row>
    <row r="10" spans="1:17" s="11" customFormat="1" ht="18.95" customHeight="1">
      <c r="A10" s="279">
        <v>4</v>
      </c>
      <c r="B10" s="383" t="s">
        <v>261</v>
      </c>
      <c r="C10" s="11" t="s">
        <v>250</v>
      </c>
      <c r="D10" t="s">
        <v>158</v>
      </c>
      <c r="E10" t="s">
        <v>159</v>
      </c>
      <c r="F10" s="346"/>
      <c r="G10" s="347"/>
      <c r="H10">
        <v>11</v>
      </c>
      <c r="I10" s="97"/>
      <c r="J10" s="276"/>
      <c r="K10" s="274"/>
      <c r="L10" s="278"/>
      <c r="M10" s="274"/>
      <c r="N10" s="268"/>
      <c r="O10" s="384">
        <v>4</v>
      </c>
      <c r="P10" s="356"/>
      <c r="Q10" s="353"/>
    </row>
    <row r="11" spans="1:17" s="11" customFormat="1" ht="18.95" customHeight="1">
      <c r="A11" s="279">
        <v>5</v>
      </c>
      <c r="B11" s="383" t="s">
        <v>262</v>
      </c>
      <c r="C11" s="11" t="s">
        <v>251</v>
      </c>
      <c r="D11" t="s">
        <v>160</v>
      </c>
      <c r="E11" t="s">
        <v>161</v>
      </c>
      <c r="F11" s="346"/>
      <c r="G11" s="347"/>
      <c r="H11">
        <v>15</v>
      </c>
      <c r="I11" s="97"/>
      <c r="J11" s="276"/>
      <c r="K11" s="274"/>
      <c r="L11" s="278"/>
      <c r="M11" s="274"/>
      <c r="N11" s="268"/>
      <c r="O11"/>
      <c r="P11" s="356"/>
      <c r="Q11" s="353"/>
    </row>
    <row r="12" spans="1:17" s="11" customFormat="1" ht="18.95" customHeight="1">
      <c r="A12" s="279">
        <v>6</v>
      </c>
      <c r="B12" s="383" t="s">
        <v>263</v>
      </c>
      <c r="C12" s="11" t="s">
        <v>252</v>
      </c>
      <c r="D12" t="s">
        <v>246</v>
      </c>
      <c r="E12" t="s">
        <v>162</v>
      </c>
      <c r="F12" s="346"/>
      <c r="G12" s="347"/>
      <c r="H12">
        <v>17</v>
      </c>
      <c r="I12" s="97"/>
      <c r="J12" s="276"/>
      <c r="K12" s="274"/>
      <c r="L12" s="278"/>
      <c r="M12" s="274"/>
      <c r="N12" s="268"/>
      <c r="O12"/>
      <c r="P12" s="356"/>
      <c r="Q12" s="353"/>
    </row>
    <row r="13" spans="1:17" s="11" customFormat="1" ht="18.95" customHeight="1">
      <c r="A13" s="279">
        <v>7</v>
      </c>
      <c r="B13" s="383" t="s">
        <v>264</v>
      </c>
      <c r="C13" s="11" t="s">
        <v>253</v>
      </c>
      <c r="D13" t="s">
        <v>158</v>
      </c>
      <c r="E13" t="s">
        <v>163</v>
      </c>
      <c r="F13" s="346"/>
      <c r="G13" s="347"/>
      <c r="H13">
        <v>18</v>
      </c>
      <c r="I13" s="97"/>
      <c r="J13" s="276"/>
      <c r="K13" s="274"/>
      <c r="L13" s="278"/>
      <c r="M13" s="274"/>
      <c r="N13" s="268"/>
      <c r="O13"/>
      <c r="P13" s="356"/>
      <c r="Q13" s="353"/>
    </row>
    <row r="14" spans="1:17" s="11" customFormat="1" ht="18.95" customHeight="1">
      <c r="A14" s="279">
        <v>8</v>
      </c>
      <c r="B14" s="383" t="s">
        <v>265</v>
      </c>
      <c r="C14" s="11" t="s">
        <v>254</v>
      </c>
      <c r="D14" t="s">
        <v>164</v>
      </c>
      <c r="E14" t="s">
        <v>165</v>
      </c>
      <c r="F14" s="346"/>
      <c r="G14" s="347"/>
      <c r="H14">
        <v>25</v>
      </c>
      <c r="I14" s="97"/>
      <c r="J14" s="276"/>
      <c r="K14" s="274"/>
      <c r="L14" s="278"/>
      <c r="M14" s="274"/>
      <c r="N14" s="268"/>
      <c r="O14"/>
      <c r="P14" s="356"/>
      <c r="Q14" s="353"/>
    </row>
    <row r="15" spans="1:17" s="11" customFormat="1" ht="18.95" customHeight="1">
      <c r="A15" s="279">
        <v>9</v>
      </c>
      <c r="B15" s="383" t="s">
        <v>266</v>
      </c>
      <c r="C15" s="11" t="s">
        <v>255</v>
      </c>
      <c r="D15" t="s">
        <v>166</v>
      </c>
      <c r="E15" t="s">
        <v>167</v>
      </c>
      <c r="F15" s="115"/>
      <c r="G15" s="115"/>
      <c r="H15">
        <v>50</v>
      </c>
      <c r="I15" s="97"/>
      <c r="J15" s="276"/>
      <c r="K15" s="274"/>
      <c r="L15" s="278"/>
      <c r="M15" s="314"/>
      <c r="N15" s="268"/>
      <c r="O15"/>
      <c r="P15" s="98"/>
      <c r="Q15" s="98"/>
    </row>
    <row r="16" spans="1:17" s="11" customFormat="1" ht="18.95" customHeight="1">
      <c r="A16" s="279">
        <v>10</v>
      </c>
      <c r="B16" s="383" t="s">
        <v>267</v>
      </c>
      <c r="C16" s="11" t="s">
        <v>256</v>
      </c>
      <c r="D16" s="383" t="s">
        <v>201</v>
      </c>
      <c r="E16" t="s">
        <v>168</v>
      </c>
      <c r="F16" s="115"/>
      <c r="G16" s="115"/>
      <c r="H16">
        <v>62</v>
      </c>
      <c r="I16" s="97"/>
      <c r="J16" s="276"/>
      <c r="K16" s="274"/>
      <c r="L16" s="278"/>
      <c r="M16" s="314"/>
      <c r="N16" s="268"/>
      <c r="O16"/>
      <c r="P16" s="116"/>
      <c r="Q16" s="98"/>
    </row>
    <row r="17" spans="1:17" s="11" customFormat="1" ht="18.95" customHeight="1">
      <c r="A17" s="279">
        <v>11</v>
      </c>
      <c r="B17" s="383" t="s">
        <v>268</v>
      </c>
      <c r="C17" s="11" t="s">
        <v>257</v>
      </c>
      <c r="D17" t="s">
        <v>169</v>
      </c>
      <c r="E17" t="s">
        <v>170</v>
      </c>
      <c r="F17" s="115"/>
      <c r="G17" s="115"/>
      <c r="H17" t="s">
        <v>171</v>
      </c>
      <c r="I17" s="97"/>
      <c r="J17" s="276"/>
      <c r="K17" s="274"/>
      <c r="L17" s="278"/>
      <c r="M17" s="314"/>
      <c r="N17" s="268"/>
      <c r="O17"/>
      <c r="P17" s="116"/>
      <c r="Q17" s="98"/>
    </row>
    <row r="18" spans="1:17" s="11" customFormat="1" ht="18.95" customHeight="1">
      <c r="A18" s="279">
        <v>12</v>
      </c>
      <c r="B18" s="96"/>
      <c r="C18" s="96"/>
      <c r="D18" s="97"/>
      <c r="E18" s="294"/>
      <c r="F18" s="115"/>
      <c r="G18" s="115"/>
      <c r="H18" s="97"/>
      <c r="I18" s="97"/>
      <c r="J18" s="276"/>
      <c r="K18" s="274"/>
      <c r="L18" s="278"/>
      <c r="M18" s="314"/>
      <c r="N18" s="268"/>
      <c r="O18" s="97"/>
      <c r="P18" s="116"/>
      <c r="Q18" s="98"/>
    </row>
    <row r="19" spans="1:17" s="11" customFormat="1" ht="18.95" customHeight="1">
      <c r="A19" s="279">
        <v>13</v>
      </c>
      <c r="B19" s="96"/>
      <c r="C19" s="96"/>
      <c r="D19" s="97"/>
      <c r="E19" s="294"/>
      <c r="F19" s="115"/>
      <c r="G19" s="115"/>
      <c r="H19" s="97"/>
      <c r="I19" s="97"/>
      <c r="J19" s="276"/>
      <c r="K19" s="274"/>
      <c r="L19" s="278"/>
      <c r="M19" s="314"/>
      <c r="N19" s="268"/>
      <c r="O19" s="97"/>
      <c r="P19" s="116"/>
      <c r="Q19" s="98"/>
    </row>
    <row r="20" spans="1:17" s="11" customFormat="1" ht="18.95" customHeight="1">
      <c r="A20" s="279">
        <v>14</v>
      </c>
      <c r="B20" s="96"/>
      <c r="C20" s="96"/>
      <c r="D20" s="97"/>
      <c r="E20" s="294"/>
      <c r="F20" s="115"/>
      <c r="G20" s="115"/>
      <c r="H20" s="97"/>
      <c r="I20" s="97"/>
      <c r="J20" s="276"/>
      <c r="K20" s="274"/>
      <c r="L20" s="278"/>
      <c r="M20" s="314"/>
      <c r="N20" s="268"/>
      <c r="O20" s="97"/>
      <c r="P20" s="116"/>
      <c r="Q20" s="98"/>
    </row>
    <row r="21" spans="1:17" s="11" customFormat="1" ht="18.95" customHeight="1">
      <c r="A21" s="279">
        <v>15</v>
      </c>
      <c r="B21" s="96"/>
      <c r="C21" s="96"/>
      <c r="D21" s="97"/>
      <c r="E21" s="294"/>
      <c r="F21" s="115"/>
      <c r="G21" s="115"/>
      <c r="H21" s="97"/>
      <c r="I21" s="97"/>
      <c r="J21" s="276"/>
      <c r="K21" s="274"/>
      <c r="L21" s="278"/>
      <c r="M21" s="314"/>
      <c r="N21" s="268"/>
      <c r="O21" s="97"/>
      <c r="P21" s="116"/>
      <c r="Q21" s="98"/>
    </row>
    <row r="22" spans="1:17" s="11" customFormat="1" ht="18.95" customHeight="1">
      <c r="A22" s="279">
        <v>16</v>
      </c>
      <c r="B22" s="96"/>
      <c r="C22" s="96"/>
      <c r="D22" s="97"/>
      <c r="E22" s="294"/>
      <c r="F22" s="115"/>
      <c r="G22" s="115"/>
      <c r="H22" s="97"/>
      <c r="I22" s="97"/>
      <c r="J22" s="276"/>
      <c r="K22" s="274"/>
      <c r="L22" s="278"/>
      <c r="M22" s="314"/>
      <c r="N22" s="268"/>
      <c r="O22" s="97"/>
      <c r="P22" s="116"/>
      <c r="Q22" s="98"/>
    </row>
    <row r="23" spans="1:17" s="11" customFormat="1" ht="18.95" customHeight="1">
      <c r="A23" s="279">
        <v>17</v>
      </c>
      <c r="B23" s="96"/>
      <c r="C23" s="96"/>
      <c r="D23" s="97"/>
      <c r="E23" s="294"/>
      <c r="F23" s="115"/>
      <c r="G23" s="115"/>
      <c r="H23" s="97"/>
      <c r="I23" s="97"/>
      <c r="J23" s="276"/>
      <c r="K23" s="274"/>
      <c r="L23" s="278"/>
      <c r="M23" s="314"/>
      <c r="N23" s="268"/>
      <c r="O23" s="97"/>
      <c r="P23" s="116"/>
      <c r="Q23" s="98"/>
    </row>
    <row r="24" spans="1:17" s="11" customFormat="1" ht="18.95" customHeight="1">
      <c r="A24" s="279">
        <v>18</v>
      </c>
      <c r="B24" s="96"/>
      <c r="C24" s="96"/>
      <c r="D24" s="97"/>
      <c r="E24" s="294"/>
      <c r="F24" s="115"/>
      <c r="G24" s="115"/>
      <c r="H24" s="97"/>
      <c r="I24" s="97"/>
      <c r="J24" s="276"/>
      <c r="K24" s="274"/>
      <c r="L24" s="278"/>
      <c r="M24" s="314"/>
      <c r="N24" s="268"/>
      <c r="O24" s="97"/>
      <c r="P24" s="116"/>
      <c r="Q24" s="98"/>
    </row>
    <row r="25" spans="1:17" s="11" customFormat="1" ht="18.95" customHeight="1">
      <c r="A25" s="279">
        <v>19</v>
      </c>
      <c r="B25" s="96"/>
      <c r="C25" s="96"/>
      <c r="D25" s="97"/>
      <c r="E25" s="294"/>
      <c r="F25" s="115"/>
      <c r="G25" s="115"/>
      <c r="H25" s="97"/>
      <c r="I25" s="97"/>
      <c r="J25" s="276"/>
      <c r="K25" s="274"/>
      <c r="L25" s="278"/>
      <c r="M25" s="314"/>
      <c r="N25" s="268"/>
      <c r="O25" s="97"/>
      <c r="P25" s="116"/>
      <c r="Q25" s="98"/>
    </row>
    <row r="26" spans="1:17" s="11" customFormat="1" ht="18.95" customHeight="1">
      <c r="A26" s="279">
        <v>20</v>
      </c>
      <c r="B26" s="96"/>
      <c r="C26" s="96"/>
      <c r="D26" s="97"/>
      <c r="E26" s="294"/>
      <c r="F26" s="115"/>
      <c r="G26" s="115"/>
      <c r="H26" s="97"/>
      <c r="I26" s="97"/>
      <c r="J26" s="276"/>
      <c r="K26" s="274"/>
      <c r="L26" s="278"/>
      <c r="M26" s="314"/>
      <c r="N26" s="268"/>
      <c r="O26" s="97"/>
      <c r="P26" s="116"/>
      <c r="Q26" s="98"/>
    </row>
    <row r="27" spans="1:17" s="11" customFormat="1" ht="18.95" customHeight="1">
      <c r="A27" s="279">
        <v>21</v>
      </c>
      <c r="B27" s="96"/>
      <c r="C27" s="96"/>
      <c r="D27" s="97"/>
      <c r="E27" s="294"/>
      <c r="F27" s="115"/>
      <c r="G27" s="115"/>
      <c r="H27" s="97"/>
      <c r="I27" s="97"/>
      <c r="J27" s="276"/>
      <c r="K27" s="274"/>
      <c r="L27" s="278"/>
      <c r="M27" s="314"/>
      <c r="N27" s="268"/>
      <c r="O27" s="97"/>
      <c r="P27" s="116"/>
      <c r="Q27" s="98"/>
    </row>
    <row r="28" spans="1:17" s="11" customFormat="1" ht="18.95" customHeight="1">
      <c r="A28" s="279">
        <v>22</v>
      </c>
      <c r="B28" s="96"/>
      <c r="C28" s="96"/>
      <c r="D28" s="97"/>
      <c r="E28" s="366"/>
      <c r="F28" s="363"/>
      <c r="G28" s="364"/>
      <c r="H28" s="97"/>
      <c r="I28" s="97"/>
      <c r="J28" s="276"/>
      <c r="K28" s="274"/>
      <c r="L28" s="278"/>
      <c r="M28" s="314"/>
      <c r="N28" s="268"/>
      <c r="O28" s="97"/>
      <c r="P28" s="116"/>
      <c r="Q28" s="98"/>
    </row>
    <row r="29" spans="1:17" s="11" customFormat="1" ht="18.95" customHeight="1">
      <c r="A29" s="279">
        <v>23</v>
      </c>
      <c r="B29" s="96"/>
      <c r="C29" s="96"/>
      <c r="D29" s="97"/>
      <c r="E29" s="367"/>
      <c r="F29" s="115"/>
      <c r="G29" s="115"/>
      <c r="H29" s="97"/>
      <c r="I29" s="97"/>
      <c r="J29" s="276"/>
      <c r="K29" s="274"/>
      <c r="L29" s="278"/>
      <c r="M29" s="314"/>
      <c r="N29" s="268"/>
      <c r="O29" s="97"/>
      <c r="P29" s="116"/>
      <c r="Q29" s="98"/>
    </row>
    <row r="30" spans="1:17" s="11" customFormat="1" ht="18.95" customHeight="1">
      <c r="A30" s="279">
        <v>24</v>
      </c>
      <c r="B30" s="96"/>
      <c r="C30" s="96"/>
      <c r="D30" s="97"/>
      <c r="E30" s="294"/>
      <c r="F30" s="115"/>
      <c r="G30" s="115"/>
      <c r="H30" s="97"/>
      <c r="I30" s="97"/>
      <c r="J30" s="276"/>
      <c r="K30" s="274"/>
      <c r="L30" s="278"/>
      <c r="M30" s="314"/>
      <c r="N30" s="268"/>
      <c r="O30" s="97"/>
      <c r="P30" s="116"/>
      <c r="Q30" s="98"/>
    </row>
    <row r="31" spans="1:17" s="11" customFormat="1" ht="18.95" customHeight="1">
      <c r="A31" s="279">
        <v>25</v>
      </c>
      <c r="B31" s="96"/>
      <c r="C31" s="96"/>
      <c r="D31" s="97"/>
      <c r="E31" s="294"/>
      <c r="F31" s="115"/>
      <c r="G31" s="115"/>
      <c r="H31" s="97"/>
      <c r="I31" s="97"/>
      <c r="J31" s="276"/>
      <c r="K31" s="274"/>
      <c r="L31" s="278"/>
      <c r="M31" s="314"/>
      <c r="N31" s="268"/>
      <c r="O31" s="97"/>
      <c r="P31" s="116"/>
      <c r="Q31" s="98"/>
    </row>
    <row r="32" spans="1:17" s="11" customFormat="1" ht="18.95" customHeight="1">
      <c r="A32" s="279">
        <v>26</v>
      </c>
      <c r="B32" s="96"/>
      <c r="C32" s="96"/>
      <c r="D32" s="97"/>
      <c r="E32" s="360"/>
      <c r="F32" s="115"/>
      <c r="G32" s="115"/>
      <c r="H32" s="97"/>
      <c r="I32" s="97"/>
      <c r="J32" s="276"/>
      <c r="K32" s="274"/>
      <c r="L32" s="278"/>
      <c r="M32" s="314"/>
      <c r="N32" s="268"/>
      <c r="O32" s="97"/>
      <c r="P32" s="116"/>
      <c r="Q32" s="98"/>
    </row>
    <row r="33" spans="1:17" s="11" customFormat="1" ht="18.95" customHeight="1">
      <c r="A33" s="279">
        <v>27</v>
      </c>
      <c r="B33" s="96"/>
      <c r="C33" s="96"/>
      <c r="D33" s="97"/>
      <c r="E33" s="294"/>
      <c r="F33" s="115"/>
      <c r="G33" s="115"/>
      <c r="H33" s="97"/>
      <c r="I33" s="97"/>
      <c r="J33" s="276"/>
      <c r="K33" s="274"/>
      <c r="L33" s="278"/>
      <c r="M33" s="314"/>
      <c r="N33" s="268"/>
      <c r="O33" s="97"/>
      <c r="P33" s="116"/>
      <c r="Q33" s="98"/>
    </row>
    <row r="34" spans="1:17" s="11" customFormat="1" ht="18.95" customHeight="1">
      <c r="A34" s="279">
        <v>28</v>
      </c>
      <c r="B34" s="96"/>
      <c r="C34" s="96"/>
      <c r="D34" s="97"/>
      <c r="E34" s="294"/>
      <c r="F34" s="115"/>
      <c r="G34" s="115"/>
      <c r="H34" s="97"/>
      <c r="I34" s="97"/>
      <c r="J34" s="276"/>
      <c r="K34" s="274"/>
      <c r="L34" s="278"/>
      <c r="M34" s="314"/>
      <c r="N34" s="268"/>
      <c r="O34" s="97"/>
      <c r="P34" s="116"/>
      <c r="Q34" s="98"/>
    </row>
    <row r="35" spans="1:17" s="11" customFormat="1" ht="18.95" customHeight="1">
      <c r="A35" s="279">
        <v>29</v>
      </c>
      <c r="B35" s="96"/>
      <c r="C35" s="96"/>
      <c r="D35" s="97"/>
      <c r="E35" s="294"/>
      <c r="F35" s="115"/>
      <c r="G35" s="115"/>
      <c r="H35" s="97"/>
      <c r="I35" s="97"/>
      <c r="J35" s="276"/>
      <c r="K35" s="274"/>
      <c r="L35" s="278"/>
      <c r="M35" s="314"/>
      <c r="N35" s="268"/>
      <c r="O35" s="97"/>
      <c r="P35" s="116"/>
      <c r="Q35" s="98"/>
    </row>
    <row r="36" spans="1:17" s="11" customFormat="1" ht="18.95" customHeight="1">
      <c r="A36" s="279">
        <v>30</v>
      </c>
      <c r="B36" s="96"/>
      <c r="C36" s="96"/>
      <c r="D36" s="97"/>
      <c r="E36" s="294"/>
      <c r="F36" s="115"/>
      <c r="G36" s="115"/>
      <c r="H36" s="97"/>
      <c r="I36" s="97"/>
      <c r="J36" s="276"/>
      <c r="K36" s="274"/>
      <c r="L36" s="278"/>
      <c r="M36" s="314"/>
      <c r="N36" s="268"/>
      <c r="O36" s="97"/>
      <c r="P36" s="116"/>
      <c r="Q36" s="98"/>
    </row>
    <row r="37" spans="1:17" s="11" customFormat="1" ht="18.95" customHeight="1">
      <c r="A37" s="279">
        <v>31</v>
      </c>
      <c r="B37" s="96"/>
      <c r="C37" s="96"/>
      <c r="D37" s="97"/>
      <c r="E37" s="294"/>
      <c r="F37" s="115"/>
      <c r="G37" s="115"/>
      <c r="H37" s="97"/>
      <c r="I37" s="97"/>
      <c r="J37" s="276"/>
      <c r="K37" s="274"/>
      <c r="L37" s="278"/>
      <c r="M37" s="314"/>
      <c r="N37" s="268"/>
      <c r="O37" s="97"/>
      <c r="P37" s="116"/>
      <c r="Q37" s="98"/>
    </row>
    <row r="38" spans="1:17" s="11" customFormat="1" ht="18.95" customHeight="1">
      <c r="A38" s="279">
        <v>32</v>
      </c>
      <c r="B38" s="96"/>
      <c r="C38" s="96"/>
      <c r="D38" s="97"/>
      <c r="E38" s="294"/>
      <c r="F38" s="115"/>
      <c r="G38" s="115"/>
      <c r="H38" s="354"/>
      <c r="I38" s="317"/>
      <c r="J38" s="276"/>
      <c r="K38" s="274"/>
      <c r="L38" s="278"/>
      <c r="M38" s="314"/>
      <c r="N38" s="268"/>
      <c r="O38" s="98"/>
      <c r="P38" s="116"/>
      <c r="Q38" s="98"/>
    </row>
    <row r="39" spans="1:17" s="11" customFormat="1" ht="18.95" customHeight="1">
      <c r="A39" s="279">
        <v>33</v>
      </c>
      <c r="B39" s="96"/>
      <c r="C39" s="96"/>
      <c r="D39" s="97"/>
      <c r="E39" s="294"/>
      <c r="F39" s="115"/>
      <c r="G39" s="115"/>
      <c r="H39" s="354"/>
      <c r="I39" s="317"/>
      <c r="J39" s="276"/>
      <c r="K39" s="274"/>
      <c r="L39" s="278"/>
      <c r="M39" s="314"/>
      <c r="N39" s="309"/>
      <c r="O39" s="272"/>
      <c r="P39" s="116"/>
      <c r="Q39" s="98"/>
    </row>
    <row r="40" spans="1:17" s="11" customFormat="1" ht="18.95" customHeight="1">
      <c r="A40" s="279">
        <v>34</v>
      </c>
      <c r="B40" s="96"/>
      <c r="C40" s="96"/>
      <c r="D40" s="97"/>
      <c r="E40" s="294"/>
      <c r="F40" s="115"/>
      <c r="G40" s="115"/>
      <c r="H40" s="354"/>
      <c r="I40" s="317"/>
      <c r="J40" s="276" t="e">
        <f>IF(AND(Q40="",#REF!&gt;0,#REF!&lt;5),K40,)</f>
        <v>#REF!</v>
      </c>
      <c r="K40" s="274" t="str">
        <f>IF(D40="","ZZZ9",IF(AND(#REF!&gt;0,#REF!&lt;5),D40&amp;#REF!,D40&amp;"9"))</f>
        <v>ZZZ9</v>
      </c>
      <c r="L40" s="278">
        <f t="shared" ref="L40:L103" si="0">IF(Q40="",999,Q40)</f>
        <v>999</v>
      </c>
      <c r="M40" s="314">
        <f t="shared" ref="M40:M103" si="1">IF(P40=999,999,1)</f>
        <v>999</v>
      </c>
      <c r="N40" s="309"/>
      <c r="O40" s="272"/>
      <c r="P40" s="116">
        <f t="shared" ref="P40:P103" si="2">IF(N40="DA",1,IF(N40="WC",2,IF(N40="SE",3,IF(N40="Q",4,IF(N40="LL",5,999)))))</f>
        <v>999</v>
      </c>
      <c r="Q40" s="98"/>
    </row>
    <row r="41" spans="1:17" s="11" customFormat="1" ht="18.95" customHeight="1">
      <c r="A41" s="279">
        <v>35</v>
      </c>
      <c r="B41" s="96"/>
      <c r="C41" s="96"/>
      <c r="D41" s="97"/>
      <c r="E41" s="294"/>
      <c r="F41" s="115"/>
      <c r="G41" s="115"/>
      <c r="H41" s="354"/>
      <c r="I41" s="317"/>
      <c r="J41" s="276" t="e">
        <f>IF(AND(Q41="",#REF!&gt;0,#REF!&lt;5),K41,)</f>
        <v>#REF!</v>
      </c>
      <c r="K41" s="274" t="str">
        <f>IF(D41="","ZZZ9",IF(AND(#REF!&gt;0,#REF!&lt;5),D41&amp;#REF!,D41&amp;"9"))</f>
        <v>ZZZ9</v>
      </c>
      <c r="L41" s="278">
        <f t="shared" si="0"/>
        <v>999</v>
      </c>
      <c r="M41" s="314">
        <f t="shared" si="1"/>
        <v>999</v>
      </c>
      <c r="N41" s="309"/>
      <c r="O41" s="272"/>
      <c r="P41" s="116">
        <f t="shared" si="2"/>
        <v>999</v>
      </c>
      <c r="Q41" s="98"/>
    </row>
    <row r="42" spans="1:17" s="11" customFormat="1" ht="18.95" customHeight="1">
      <c r="A42" s="279">
        <v>36</v>
      </c>
      <c r="B42" s="96"/>
      <c r="C42" s="96"/>
      <c r="D42" s="97"/>
      <c r="E42" s="294"/>
      <c r="F42" s="115"/>
      <c r="G42" s="115"/>
      <c r="H42" s="354"/>
      <c r="I42" s="317"/>
      <c r="J42" s="276" t="e">
        <f>IF(AND(Q42="",#REF!&gt;0,#REF!&lt;5),K42,)</f>
        <v>#REF!</v>
      </c>
      <c r="K42" s="274" t="str">
        <f>IF(D42="","ZZZ9",IF(AND(#REF!&gt;0,#REF!&lt;5),D42&amp;#REF!,D42&amp;"9"))</f>
        <v>ZZZ9</v>
      </c>
      <c r="L42" s="278">
        <f t="shared" si="0"/>
        <v>999</v>
      </c>
      <c r="M42" s="314">
        <f t="shared" si="1"/>
        <v>999</v>
      </c>
      <c r="N42" s="309"/>
      <c r="O42" s="272"/>
      <c r="P42" s="116">
        <f t="shared" si="2"/>
        <v>999</v>
      </c>
      <c r="Q42" s="98"/>
    </row>
    <row r="43" spans="1:17" s="11" customFormat="1" ht="18.95" customHeight="1">
      <c r="A43" s="279">
        <v>37</v>
      </c>
      <c r="B43" s="96"/>
      <c r="C43" s="96"/>
      <c r="D43" s="97"/>
      <c r="E43" s="294"/>
      <c r="F43" s="115"/>
      <c r="G43" s="115"/>
      <c r="H43" s="354"/>
      <c r="I43" s="317"/>
      <c r="J43" s="276" t="e">
        <f>IF(AND(Q43="",#REF!&gt;0,#REF!&lt;5),K43,)</f>
        <v>#REF!</v>
      </c>
      <c r="K43" s="274" t="str">
        <f>IF(D43="","ZZZ9",IF(AND(#REF!&gt;0,#REF!&lt;5),D43&amp;#REF!,D43&amp;"9"))</f>
        <v>ZZZ9</v>
      </c>
      <c r="L43" s="278">
        <f t="shared" si="0"/>
        <v>999</v>
      </c>
      <c r="M43" s="314">
        <f t="shared" si="1"/>
        <v>999</v>
      </c>
      <c r="N43" s="309"/>
      <c r="O43" s="272"/>
      <c r="P43" s="116">
        <f t="shared" si="2"/>
        <v>999</v>
      </c>
      <c r="Q43" s="98"/>
    </row>
    <row r="44" spans="1:17" s="11" customFormat="1" ht="18.95" customHeight="1">
      <c r="A44" s="279">
        <v>38</v>
      </c>
      <c r="B44" s="96"/>
      <c r="C44" s="96"/>
      <c r="D44" s="97"/>
      <c r="E44" s="294"/>
      <c r="F44" s="115"/>
      <c r="G44" s="115"/>
      <c r="H44" s="354"/>
      <c r="I44" s="317"/>
      <c r="J44" s="276" t="e">
        <f>IF(AND(Q44="",#REF!&gt;0,#REF!&lt;5),K44,)</f>
        <v>#REF!</v>
      </c>
      <c r="K44" s="274" t="str">
        <f>IF(D44="","ZZZ9",IF(AND(#REF!&gt;0,#REF!&lt;5),D44&amp;#REF!,D44&amp;"9"))</f>
        <v>ZZZ9</v>
      </c>
      <c r="L44" s="278">
        <f t="shared" si="0"/>
        <v>999</v>
      </c>
      <c r="M44" s="314">
        <f t="shared" si="1"/>
        <v>999</v>
      </c>
      <c r="N44" s="309"/>
      <c r="O44" s="272"/>
      <c r="P44" s="116">
        <f t="shared" si="2"/>
        <v>999</v>
      </c>
      <c r="Q44" s="98"/>
    </row>
    <row r="45" spans="1:17" s="11" customFormat="1" ht="18.95" customHeight="1">
      <c r="A45" s="279">
        <v>39</v>
      </c>
      <c r="B45" s="96"/>
      <c r="C45" s="96"/>
      <c r="D45" s="97"/>
      <c r="E45" s="294"/>
      <c r="F45" s="115"/>
      <c r="G45" s="115"/>
      <c r="H45" s="354"/>
      <c r="I45" s="317"/>
      <c r="J45" s="276" t="e">
        <f>IF(AND(Q45="",#REF!&gt;0,#REF!&lt;5),K45,)</f>
        <v>#REF!</v>
      </c>
      <c r="K45" s="274" t="str">
        <f>IF(D45="","ZZZ9",IF(AND(#REF!&gt;0,#REF!&lt;5),D45&amp;#REF!,D45&amp;"9"))</f>
        <v>ZZZ9</v>
      </c>
      <c r="L45" s="278">
        <f t="shared" si="0"/>
        <v>999</v>
      </c>
      <c r="M45" s="314">
        <f t="shared" si="1"/>
        <v>999</v>
      </c>
      <c r="N45" s="309"/>
      <c r="O45" s="272"/>
      <c r="P45" s="116">
        <f t="shared" si="2"/>
        <v>999</v>
      </c>
      <c r="Q45" s="98"/>
    </row>
    <row r="46" spans="1:17" s="11" customFormat="1" ht="18.95" customHeight="1">
      <c r="A46" s="279">
        <v>40</v>
      </c>
      <c r="B46" s="96"/>
      <c r="C46" s="96"/>
      <c r="D46" s="97"/>
      <c r="E46" s="294"/>
      <c r="F46" s="115"/>
      <c r="G46" s="115"/>
      <c r="H46" s="354"/>
      <c r="I46" s="317"/>
      <c r="J46" s="276" t="e">
        <f>IF(AND(Q46="",#REF!&gt;0,#REF!&lt;5),K46,)</f>
        <v>#REF!</v>
      </c>
      <c r="K46" s="274" t="str">
        <f>IF(D46="","ZZZ9",IF(AND(#REF!&gt;0,#REF!&lt;5),D46&amp;#REF!,D46&amp;"9"))</f>
        <v>ZZZ9</v>
      </c>
      <c r="L46" s="278">
        <f t="shared" si="0"/>
        <v>999</v>
      </c>
      <c r="M46" s="314">
        <f t="shared" si="1"/>
        <v>999</v>
      </c>
      <c r="N46" s="309"/>
      <c r="O46" s="272"/>
      <c r="P46" s="116">
        <f t="shared" si="2"/>
        <v>999</v>
      </c>
      <c r="Q46" s="98"/>
    </row>
    <row r="47" spans="1:17" s="11" customFormat="1" ht="18.95" customHeight="1">
      <c r="A47" s="279">
        <v>41</v>
      </c>
      <c r="B47" s="96"/>
      <c r="C47" s="96"/>
      <c r="D47" s="97"/>
      <c r="E47" s="294"/>
      <c r="F47" s="115"/>
      <c r="G47" s="115"/>
      <c r="H47" s="354"/>
      <c r="I47" s="317"/>
      <c r="J47" s="276" t="e">
        <f>IF(AND(Q47="",#REF!&gt;0,#REF!&lt;5),K47,)</f>
        <v>#REF!</v>
      </c>
      <c r="K47" s="274" t="str">
        <f>IF(D47="","ZZZ9",IF(AND(#REF!&gt;0,#REF!&lt;5),D47&amp;#REF!,D47&amp;"9"))</f>
        <v>ZZZ9</v>
      </c>
      <c r="L47" s="278">
        <f t="shared" si="0"/>
        <v>999</v>
      </c>
      <c r="M47" s="314">
        <f t="shared" si="1"/>
        <v>999</v>
      </c>
      <c r="N47" s="309"/>
      <c r="O47" s="272"/>
      <c r="P47" s="116">
        <f t="shared" si="2"/>
        <v>999</v>
      </c>
      <c r="Q47" s="98"/>
    </row>
    <row r="48" spans="1:17" s="11" customFormat="1" ht="18.95" customHeight="1">
      <c r="A48" s="279">
        <v>42</v>
      </c>
      <c r="B48" s="96"/>
      <c r="C48" s="96"/>
      <c r="D48" s="97"/>
      <c r="E48" s="294"/>
      <c r="F48" s="115"/>
      <c r="G48" s="115"/>
      <c r="H48" s="354"/>
      <c r="I48" s="317"/>
      <c r="J48" s="276" t="e">
        <f>IF(AND(Q48="",#REF!&gt;0,#REF!&lt;5),K48,)</f>
        <v>#REF!</v>
      </c>
      <c r="K48" s="274" t="str">
        <f>IF(D48="","ZZZ9",IF(AND(#REF!&gt;0,#REF!&lt;5),D48&amp;#REF!,D48&amp;"9"))</f>
        <v>ZZZ9</v>
      </c>
      <c r="L48" s="278">
        <f t="shared" si="0"/>
        <v>999</v>
      </c>
      <c r="M48" s="314">
        <f t="shared" si="1"/>
        <v>999</v>
      </c>
      <c r="N48" s="309"/>
      <c r="O48" s="272"/>
      <c r="P48" s="116">
        <f t="shared" si="2"/>
        <v>999</v>
      </c>
      <c r="Q48" s="98"/>
    </row>
    <row r="49" spans="1:17" s="11" customFormat="1" ht="18.95" customHeight="1">
      <c r="A49" s="279">
        <v>43</v>
      </c>
      <c r="B49" s="96"/>
      <c r="C49" s="96"/>
      <c r="D49" s="97"/>
      <c r="E49" s="294"/>
      <c r="F49" s="115"/>
      <c r="G49" s="115"/>
      <c r="H49" s="354"/>
      <c r="I49" s="317"/>
      <c r="J49" s="276" t="e">
        <f>IF(AND(Q49="",#REF!&gt;0,#REF!&lt;5),K49,)</f>
        <v>#REF!</v>
      </c>
      <c r="K49" s="274" t="str">
        <f>IF(D49="","ZZZ9",IF(AND(#REF!&gt;0,#REF!&lt;5),D49&amp;#REF!,D49&amp;"9"))</f>
        <v>ZZZ9</v>
      </c>
      <c r="L49" s="278">
        <f t="shared" si="0"/>
        <v>999</v>
      </c>
      <c r="M49" s="314">
        <f t="shared" si="1"/>
        <v>999</v>
      </c>
      <c r="N49" s="309"/>
      <c r="O49" s="272"/>
      <c r="P49" s="116">
        <f t="shared" si="2"/>
        <v>999</v>
      </c>
      <c r="Q49" s="98"/>
    </row>
    <row r="50" spans="1:17" s="11" customFormat="1" ht="18.95" customHeight="1">
      <c r="A50" s="279">
        <v>44</v>
      </c>
      <c r="B50" s="96"/>
      <c r="C50" s="96"/>
      <c r="D50" s="97"/>
      <c r="E50" s="294"/>
      <c r="F50" s="115"/>
      <c r="G50" s="115"/>
      <c r="H50" s="354"/>
      <c r="I50" s="317"/>
      <c r="J50" s="276" t="e">
        <f>IF(AND(Q50="",#REF!&gt;0,#REF!&lt;5),K50,)</f>
        <v>#REF!</v>
      </c>
      <c r="K50" s="274" t="str">
        <f>IF(D50="","ZZZ9",IF(AND(#REF!&gt;0,#REF!&lt;5),D50&amp;#REF!,D50&amp;"9"))</f>
        <v>ZZZ9</v>
      </c>
      <c r="L50" s="278">
        <f t="shared" si="0"/>
        <v>999</v>
      </c>
      <c r="M50" s="314">
        <f t="shared" si="1"/>
        <v>999</v>
      </c>
      <c r="N50" s="309"/>
      <c r="O50" s="272"/>
      <c r="P50" s="116">
        <f t="shared" si="2"/>
        <v>999</v>
      </c>
      <c r="Q50" s="98"/>
    </row>
    <row r="51" spans="1:17" s="11" customFormat="1" ht="18.95" customHeight="1">
      <c r="A51" s="279">
        <v>45</v>
      </c>
      <c r="B51" s="96"/>
      <c r="C51" s="96"/>
      <c r="D51" s="97"/>
      <c r="E51" s="294"/>
      <c r="F51" s="115"/>
      <c r="G51" s="115"/>
      <c r="H51" s="354"/>
      <c r="I51" s="317"/>
      <c r="J51" s="276" t="e">
        <f>IF(AND(Q51="",#REF!&gt;0,#REF!&lt;5),K51,)</f>
        <v>#REF!</v>
      </c>
      <c r="K51" s="274" t="str">
        <f>IF(D51="","ZZZ9",IF(AND(#REF!&gt;0,#REF!&lt;5),D51&amp;#REF!,D51&amp;"9"))</f>
        <v>ZZZ9</v>
      </c>
      <c r="L51" s="278">
        <f t="shared" si="0"/>
        <v>999</v>
      </c>
      <c r="M51" s="314">
        <f t="shared" si="1"/>
        <v>999</v>
      </c>
      <c r="N51" s="309"/>
      <c r="O51" s="272"/>
      <c r="P51" s="116">
        <f t="shared" si="2"/>
        <v>999</v>
      </c>
      <c r="Q51" s="98"/>
    </row>
    <row r="52" spans="1:17" s="11" customFormat="1" ht="18.95" customHeight="1">
      <c r="A52" s="279">
        <v>46</v>
      </c>
      <c r="B52" s="96"/>
      <c r="C52" s="96"/>
      <c r="D52" s="97"/>
      <c r="E52" s="294"/>
      <c r="F52" s="115"/>
      <c r="G52" s="115"/>
      <c r="H52" s="354"/>
      <c r="I52" s="317"/>
      <c r="J52" s="276" t="e">
        <f>IF(AND(Q52="",#REF!&gt;0,#REF!&lt;5),K52,)</f>
        <v>#REF!</v>
      </c>
      <c r="K52" s="274" t="str">
        <f>IF(D52="","ZZZ9",IF(AND(#REF!&gt;0,#REF!&lt;5),D52&amp;#REF!,D52&amp;"9"))</f>
        <v>ZZZ9</v>
      </c>
      <c r="L52" s="278">
        <f t="shared" si="0"/>
        <v>999</v>
      </c>
      <c r="M52" s="314">
        <f t="shared" si="1"/>
        <v>999</v>
      </c>
      <c r="N52" s="309"/>
      <c r="O52" s="272"/>
      <c r="P52" s="116">
        <f t="shared" si="2"/>
        <v>999</v>
      </c>
      <c r="Q52" s="98"/>
    </row>
    <row r="53" spans="1:17" s="11" customFormat="1" ht="18.95" customHeight="1">
      <c r="A53" s="279">
        <v>47</v>
      </c>
      <c r="B53" s="96"/>
      <c r="C53" s="96"/>
      <c r="D53" s="97"/>
      <c r="E53" s="294"/>
      <c r="F53" s="115"/>
      <c r="G53" s="115"/>
      <c r="H53" s="354"/>
      <c r="I53" s="317"/>
      <c r="J53" s="276" t="e">
        <f>IF(AND(Q53="",#REF!&gt;0,#REF!&lt;5),K53,)</f>
        <v>#REF!</v>
      </c>
      <c r="K53" s="274" t="str">
        <f>IF(D53="","ZZZ9",IF(AND(#REF!&gt;0,#REF!&lt;5),D53&amp;#REF!,D53&amp;"9"))</f>
        <v>ZZZ9</v>
      </c>
      <c r="L53" s="278">
        <f t="shared" si="0"/>
        <v>999</v>
      </c>
      <c r="M53" s="314">
        <f t="shared" si="1"/>
        <v>999</v>
      </c>
      <c r="N53" s="309"/>
      <c r="O53" s="272"/>
      <c r="P53" s="116">
        <f t="shared" si="2"/>
        <v>999</v>
      </c>
      <c r="Q53" s="98"/>
    </row>
    <row r="54" spans="1:17" s="11" customFormat="1" ht="18.95" customHeight="1">
      <c r="A54" s="279">
        <v>48</v>
      </c>
      <c r="B54" s="96"/>
      <c r="C54" s="96"/>
      <c r="D54" s="97"/>
      <c r="E54" s="294"/>
      <c r="F54" s="115"/>
      <c r="G54" s="115"/>
      <c r="H54" s="354"/>
      <c r="I54" s="317"/>
      <c r="J54" s="276" t="e">
        <f>IF(AND(Q54="",#REF!&gt;0,#REF!&lt;5),K54,)</f>
        <v>#REF!</v>
      </c>
      <c r="K54" s="274" t="str">
        <f>IF(D54="","ZZZ9",IF(AND(#REF!&gt;0,#REF!&lt;5),D54&amp;#REF!,D54&amp;"9"))</f>
        <v>ZZZ9</v>
      </c>
      <c r="L54" s="278">
        <f t="shared" si="0"/>
        <v>999</v>
      </c>
      <c r="M54" s="314">
        <f t="shared" si="1"/>
        <v>999</v>
      </c>
      <c r="N54" s="309"/>
      <c r="O54" s="272"/>
      <c r="P54" s="116">
        <f t="shared" si="2"/>
        <v>999</v>
      </c>
      <c r="Q54" s="98"/>
    </row>
    <row r="55" spans="1:17" s="11" customFormat="1" ht="18.95" customHeight="1">
      <c r="A55" s="279">
        <v>49</v>
      </c>
      <c r="B55" s="96"/>
      <c r="C55" s="96"/>
      <c r="D55" s="97"/>
      <c r="E55" s="294"/>
      <c r="F55" s="115"/>
      <c r="G55" s="115"/>
      <c r="H55" s="354"/>
      <c r="I55" s="317"/>
      <c r="J55" s="276" t="e">
        <f>IF(AND(Q55="",#REF!&gt;0,#REF!&lt;5),K55,)</f>
        <v>#REF!</v>
      </c>
      <c r="K55" s="274" t="str">
        <f>IF(D55="","ZZZ9",IF(AND(#REF!&gt;0,#REF!&lt;5),D55&amp;#REF!,D55&amp;"9"))</f>
        <v>ZZZ9</v>
      </c>
      <c r="L55" s="278">
        <f t="shared" si="0"/>
        <v>999</v>
      </c>
      <c r="M55" s="314">
        <f t="shared" si="1"/>
        <v>999</v>
      </c>
      <c r="N55" s="309"/>
      <c r="O55" s="272"/>
      <c r="P55" s="116">
        <f t="shared" si="2"/>
        <v>999</v>
      </c>
      <c r="Q55" s="98"/>
    </row>
    <row r="56" spans="1:17" s="11" customFormat="1" ht="18.95" customHeight="1">
      <c r="A56" s="279">
        <v>50</v>
      </c>
      <c r="B56" s="96"/>
      <c r="C56" s="96"/>
      <c r="D56" s="97"/>
      <c r="E56" s="294"/>
      <c r="F56" s="115"/>
      <c r="G56" s="115"/>
      <c r="H56" s="354"/>
      <c r="I56" s="317"/>
      <c r="J56" s="276" t="e">
        <f>IF(AND(Q56="",#REF!&gt;0,#REF!&lt;5),K56,)</f>
        <v>#REF!</v>
      </c>
      <c r="K56" s="274" t="str">
        <f>IF(D56="","ZZZ9",IF(AND(#REF!&gt;0,#REF!&lt;5),D56&amp;#REF!,D56&amp;"9"))</f>
        <v>ZZZ9</v>
      </c>
      <c r="L56" s="278">
        <f t="shared" si="0"/>
        <v>999</v>
      </c>
      <c r="M56" s="314">
        <f t="shared" si="1"/>
        <v>999</v>
      </c>
      <c r="N56" s="309"/>
      <c r="O56" s="272"/>
      <c r="P56" s="116">
        <f t="shared" si="2"/>
        <v>999</v>
      </c>
      <c r="Q56" s="98"/>
    </row>
    <row r="57" spans="1:17" s="11" customFormat="1" ht="18.95" customHeight="1">
      <c r="A57" s="279">
        <v>51</v>
      </c>
      <c r="B57" s="96"/>
      <c r="C57" s="96"/>
      <c r="D57" s="97"/>
      <c r="E57" s="294"/>
      <c r="F57" s="115"/>
      <c r="G57" s="115"/>
      <c r="H57" s="354"/>
      <c r="I57" s="317"/>
      <c r="J57" s="276" t="e">
        <f>IF(AND(Q57="",#REF!&gt;0,#REF!&lt;5),K57,)</f>
        <v>#REF!</v>
      </c>
      <c r="K57" s="274" t="str">
        <f>IF(D57="","ZZZ9",IF(AND(#REF!&gt;0,#REF!&lt;5),D57&amp;#REF!,D57&amp;"9"))</f>
        <v>ZZZ9</v>
      </c>
      <c r="L57" s="278">
        <f t="shared" si="0"/>
        <v>999</v>
      </c>
      <c r="M57" s="314">
        <f t="shared" si="1"/>
        <v>999</v>
      </c>
      <c r="N57" s="309"/>
      <c r="O57" s="272"/>
      <c r="P57" s="116">
        <f t="shared" si="2"/>
        <v>999</v>
      </c>
      <c r="Q57" s="98"/>
    </row>
    <row r="58" spans="1:17" s="11" customFormat="1" ht="18.95" customHeight="1">
      <c r="A58" s="279">
        <v>52</v>
      </c>
      <c r="B58" s="96"/>
      <c r="C58" s="96"/>
      <c r="D58" s="97"/>
      <c r="E58" s="294"/>
      <c r="F58" s="115"/>
      <c r="G58" s="115"/>
      <c r="H58" s="354"/>
      <c r="I58" s="317"/>
      <c r="J58" s="276" t="e">
        <f>IF(AND(Q58="",#REF!&gt;0,#REF!&lt;5),K58,)</f>
        <v>#REF!</v>
      </c>
      <c r="K58" s="274" t="str">
        <f>IF(D58="","ZZZ9",IF(AND(#REF!&gt;0,#REF!&lt;5),D58&amp;#REF!,D58&amp;"9"))</f>
        <v>ZZZ9</v>
      </c>
      <c r="L58" s="278">
        <f t="shared" si="0"/>
        <v>999</v>
      </c>
      <c r="M58" s="314">
        <f t="shared" si="1"/>
        <v>999</v>
      </c>
      <c r="N58" s="309"/>
      <c r="O58" s="272"/>
      <c r="P58" s="116">
        <f t="shared" si="2"/>
        <v>999</v>
      </c>
      <c r="Q58" s="98"/>
    </row>
    <row r="59" spans="1:17" s="11" customFormat="1" ht="18.95" customHeight="1">
      <c r="A59" s="279">
        <v>53</v>
      </c>
      <c r="B59" s="96"/>
      <c r="C59" s="96"/>
      <c r="D59" s="97"/>
      <c r="E59" s="294"/>
      <c r="F59" s="115"/>
      <c r="G59" s="115"/>
      <c r="H59" s="354"/>
      <c r="I59" s="317"/>
      <c r="J59" s="276" t="e">
        <f>IF(AND(Q59="",#REF!&gt;0,#REF!&lt;5),K59,)</f>
        <v>#REF!</v>
      </c>
      <c r="K59" s="274" t="str">
        <f>IF(D59="","ZZZ9",IF(AND(#REF!&gt;0,#REF!&lt;5),D59&amp;#REF!,D59&amp;"9"))</f>
        <v>ZZZ9</v>
      </c>
      <c r="L59" s="278">
        <f t="shared" si="0"/>
        <v>999</v>
      </c>
      <c r="M59" s="314">
        <f t="shared" si="1"/>
        <v>999</v>
      </c>
      <c r="N59" s="309"/>
      <c r="O59" s="272"/>
      <c r="P59" s="116">
        <f t="shared" si="2"/>
        <v>999</v>
      </c>
      <c r="Q59" s="98"/>
    </row>
    <row r="60" spans="1:17" s="11" customFormat="1" ht="18.95" customHeight="1">
      <c r="A60" s="279">
        <v>54</v>
      </c>
      <c r="B60" s="96"/>
      <c r="C60" s="96"/>
      <c r="D60" s="97"/>
      <c r="E60" s="294"/>
      <c r="F60" s="115"/>
      <c r="G60" s="115"/>
      <c r="H60" s="354"/>
      <c r="I60" s="317"/>
      <c r="J60" s="276" t="e">
        <f>IF(AND(Q60="",#REF!&gt;0,#REF!&lt;5),K60,)</f>
        <v>#REF!</v>
      </c>
      <c r="K60" s="274" t="str">
        <f>IF(D60="","ZZZ9",IF(AND(#REF!&gt;0,#REF!&lt;5),D60&amp;#REF!,D60&amp;"9"))</f>
        <v>ZZZ9</v>
      </c>
      <c r="L60" s="278">
        <f t="shared" si="0"/>
        <v>999</v>
      </c>
      <c r="M60" s="314">
        <f t="shared" si="1"/>
        <v>999</v>
      </c>
      <c r="N60" s="309"/>
      <c r="O60" s="272"/>
      <c r="P60" s="116">
        <f t="shared" si="2"/>
        <v>999</v>
      </c>
      <c r="Q60" s="98"/>
    </row>
    <row r="61" spans="1:17" s="11" customFormat="1" ht="18.95" customHeight="1">
      <c r="A61" s="279">
        <v>55</v>
      </c>
      <c r="B61" s="96"/>
      <c r="C61" s="96"/>
      <c r="D61" s="97"/>
      <c r="E61" s="294"/>
      <c r="F61" s="115"/>
      <c r="G61" s="115"/>
      <c r="H61" s="354"/>
      <c r="I61" s="317"/>
      <c r="J61" s="276" t="e">
        <f>IF(AND(Q61="",#REF!&gt;0,#REF!&lt;5),K61,)</f>
        <v>#REF!</v>
      </c>
      <c r="K61" s="274" t="str">
        <f>IF(D61="","ZZZ9",IF(AND(#REF!&gt;0,#REF!&lt;5),D61&amp;#REF!,D61&amp;"9"))</f>
        <v>ZZZ9</v>
      </c>
      <c r="L61" s="278">
        <f t="shared" si="0"/>
        <v>999</v>
      </c>
      <c r="M61" s="314">
        <f t="shared" si="1"/>
        <v>999</v>
      </c>
      <c r="N61" s="309"/>
      <c r="O61" s="272"/>
      <c r="P61" s="116">
        <f t="shared" si="2"/>
        <v>999</v>
      </c>
      <c r="Q61" s="98"/>
    </row>
    <row r="62" spans="1:17" s="11" customFormat="1" ht="18.95" customHeight="1">
      <c r="A62" s="279">
        <v>56</v>
      </c>
      <c r="B62" s="96"/>
      <c r="C62" s="96"/>
      <c r="D62" s="97"/>
      <c r="E62" s="294"/>
      <c r="F62" s="115"/>
      <c r="G62" s="115"/>
      <c r="H62" s="354"/>
      <c r="I62" s="317"/>
      <c r="J62" s="276" t="e">
        <f>IF(AND(Q62="",#REF!&gt;0,#REF!&lt;5),K62,)</f>
        <v>#REF!</v>
      </c>
      <c r="K62" s="274" t="str">
        <f>IF(D62="","ZZZ9",IF(AND(#REF!&gt;0,#REF!&lt;5),D62&amp;#REF!,D62&amp;"9"))</f>
        <v>ZZZ9</v>
      </c>
      <c r="L62" s="278">
        <f t="shared" si="0"/>
        <v>999</v>
      </c>
      <c r="M62" s="314">
        <f t="shared" si="1"/>
        <v>999</v>
      </c>
      <c r="N62" s="309"/>
      <c r="O62" s="272"/>
      <c r="P62" s="116">
        <f t="shared" si="2"/>
        <v>999</v>
      </c>
      <c r="Q62" s="98"/>
    </row>
    <row r="63" spans="1:17" s="11" customFormat="1" ht="18.95" customHeight="1">
      <c r="A63" s="279">
        <v>57</v>
      </c>
      <c r="B63" s="96"/>
      <c r="C63" s="96"/>
      <c r="D63" s="97"/>
      <c r="E63" s="294"/>
      <c r="F63" s="115"/>
      <c r="G63" s="115"/>
      <c r="H63" s="354"/>
      <c r="I63" s="317"/>
      <c r="J63" s="276" t="e">
        <f>IF(AND(Q63="",#REF!&gt;0,#REF!&lt;5),K63,)</f>
        <v>#REF!</v>
      </c>
      <c r="K63" s="274" t="str">
        <f>IF(D63="","ZZZ9",IF(AND(#REF!&gt;0,#REF!&lt;5),D63&amp;#REF!,D63&amp;"9"))</f>
        <v>ZZZ9</v>
      </c>
      <c r="L63" s="278">
        <f t="shared" si="0"/>
        <v>999</v>
      </c>
      <c r="M63" s="314">
        <f t="shared" si="1"/>
        <v>999</v>
      </c>
      <c r="N63" s="309"/>
      <c r="O63" s="272"/>
      <c r="P63" s="116">
        <f t="shared" si="2"/>
        <v>999</v>
      </c>
      <c r="Q63" s="98"/>
    </row>
    <row r="64" spans="1:17" s="11" customFormat="1" ht="18.95" customHeight="1">
      <c r="A64" s="279">
        <v>58</v>
      </c>
      <c r="B64" s="96"/>
      <c r="C64" s="96"/>
      <c r="D64" s="97"/>
      <c r="E64" s="294"/>
      <c r="F64" s="115"/>
      <c r="G64" s="115"/>
      <c r="H64" s="354"/>
      <c r="I64" s="317"/>
      <c r="J64" s="276" t="e">
        <f>IF(AND(Q64="",#REF!&gt;0,#REF!&lt;5),K64,)</f>
        <v>#REF!</v>
      </c>
      <c r="K64" s="274" t="str">
        <f>IF(D64="","ZZZ9",IF(AND(#REF!&gt;0,#REF!&lt;5),D64&amp;#REF!,D64&amp;"9"))</f>
        <v>ZZZ9</v>
      </c>
      <c r="L64" s="278">
        <f t="shared" si="0"/>
        <v>999</v>
      </c>
      <c r="M64" s="314">
        <f t="shared" si="1"/>
        <v>999</v>
      </c>
      <c r="N64" s="309"/>
      <c r="O64" s="272"/>
      <c r="P64" s="116">
        <f t="shared" si="2"/>
        <v>999</v>
      </c>
      <c r="Q64" s="98"/>
    </row>
    <row r="65" spans="1:17" s="11" customFormat="1" ht="18.95" customHeight="1">
      <c r="A65" s="279">
        <v>59</v>
      </c>
      <c r="B65" s="96"/>
      <c r="C65" s="96"/>
      <c r="D65" s="97"/>
      <c r="E65" s="294"/>
      <c r="F65" s="115"/>
      <c r="G65" s="115"/>
      <c r="H65" s="354"/>
      <c r="I65" s="317"/>
      <c r="J65" s="276" t="e">
        <f>IF(AND(Q65="",#REF!&gt;0,#REF!&lt;5),K65,)</f>
        <v>#REF!</v>
      </c>
      <c r="K65" s="274" t="str">
        <f>IF(D65="","ZZZ9",IF(AND(#REF!&gt;0,#REF!&lt;5),D65&amp;#REF!,D65&amp;"9"))</f>
        <v>ZZZ9</v>
      </c>
      <c r="L65" s="278">
        <f t="shared" si="0"/>
        <v>999</v>
      </c>
      <c r="M65" s="314">
        <f t="shared" si="1"/>
        <v>999</v>
      </c>
      <c r="N65" s="309"/>
      <c r="O65" s="272"/>
      <c r="P65" s="116">
        <f t="shared" si="2"/>
        <v>999</v>
      </c>
      <c r="Q65" s="98"/>
    </row>
    <row r="66" spans="1:17" s="11" customFormat="1" ht="18.95" customHeight="1">
      <c r="A66" s="279">
        <v>60</v>
      </c>
      <c r="B66" s="96"/>
      <c r="C66" s="96"/>
      <c r="D66" s="97"/>
      <c r="E66" s="294"/>
      <c r="F66" s="115"/>
      <c r="G66" s="115"/>
      <c r="H66" s="354"/>
      <c r="I66" s="317"/>
      <c r="J66" s="276" t="e">
        <f>IF(AND(Q66="",#REF!&gt;0,#REF!&lt;5),K66,)</f>
        <v>#REF!</v>
      </c>
      <c r="K66" s="274" t="str">
        <f>IF(D66="","ZZZ9",IF(AND(#REF!&gt;0,#REF!&lt;5),D66&amp;#REF!,D66&amp;"9"))</f>
        <v>ZZZ9</v>
      </c>
      <c r="L66" s="278">
        <f t="shared" si="0"/>
        <v>999</v>
      </c>
      <c r="M66" s="314">
        <f t="shared" si="1"/>
        <v>999</v>
      </c>
      <c r="N66" s="309"/>
      <c r="O66" s="272"/>
      <c r="P66" s="116">
        <f t="shared" si="2"/>
        <v>999</v>
      </c>
      <c r="Q66" s="98"/>
    </row>
    <row r="67" spans="1:17" s="11" customFormat="1" ht="18.95" customHeight="1">
      <c r="A67" s="279">
        <v>61</v>
      </c>
      <c r="B67" s="96"/>
      <c r="C67" s="96"/>
      <c r="D67" s="97"/>
      <c r="E67" s="294"/>
      <c r="F67" s="115"/>
      <c r="G67" s="115"/>
      <c r="H67" s="354"/>
      <c r="I67" s="317"/>
      <c r="J67" s="276" t="e">
        <f>IF(AND(Q67="",#REF!&gt;0,#REF!&lt;5),K67,)</f>
        <v>#REF!</v>
      </c>
      <c r="K67" s="274" t="str">
        <f>IF(D67="","ZZZ9",IF(AND(#REF!&gt;0,#REF!&lt;5),D67&amp;#REF!,D67&amp;"9"))</f>
        <v>ZZZ9</v>
      </c>
      <c r="L67" s="278">
        <f t="shared" si="0"/>
        <v>999</v>
      </c>
      <c r="M67" s="314">
        <f t="shared" si="1"/>
        <v>999</v>
      </c>
      <c r="N67" s="309"/>
      <c r="O67" s="272"/>
      <c r="P67" s="116">
        <f t="shared" si="2"/>
        <v>999</v>
      </c>
      <c r="Q67" s="98"/>
    </row>
    <row r="68" spans="1:17" s="11" customFormat="1" ht="18.95" customHeight="1">
      <c r="A68" s="279">
        <v>62</v>
      </c>
      <c r="B68" s="96"/>
      <c r="C68" s="96"/>
      <c r="D68" s="97"/>
      <c r="E68" s="294"/>
      <c r="F68" s="115"/>
      <c r="G68" s="115"/>
      <c r="H68" s="354"/>
      <c r="I68" s="317"/>
      <c r="J68" s="276" t="e">
        <f>IF(AND(Q68="",#REF!&gt;0,#REF!&lt;5),K68,)</f>
        <v>#REF!</v>
      </c>
      <c r="K68" s="274" t="str">
        <f>IF(D68="","ZZZ9",IF(AND(#REF!&gt;0,#REF!&lt;5),D68&amp;#REF!,D68&amp;"9"))</f>
        <v>ZZZ9</v>
      </c>
      <c r="L68" s="278">
        <f t="shared" si="0"/>
        <v>999</v>
      </c>
      <c r="M68" s="314">
        <f t="shared" si="1"/>
        <v>999</v>
      </c>
      <c r="N68" s="309"/>
      <c r="O68" s="272"/>
      <c r="P68" s="116">
        <f t="shared" si="2"/>
        <v>999</v>
      </c>
      <c r="Q68" s="98"/>
    </row>
    <row r="69" spans="1:17" s="11" customFormat="1" ht="18.95" customHeight="1">
      <c r="A69" s="279">
        <v>63</v>
      </c>
      <c r="B69" s="96"/>
      <c r="C69" s="96"/>
      <c r="D69" s="97"/>
      <c r="E69" s="294"/>
      <c r="F69" s="115"/>
      <c r="G69" s="115"/>
      <c r="H69" s="354"/>
      <c r="I69" s="317"/>
      <c r="J69" s="276" t="e">
        <f>IF(AND(Q69="",#REF!&gt;0,#REF!&lt;5),K69,)</f>
        <v>#REF!</v>
      </c>
      <c r="K69" s="274" t="str">
        <f>IF(D69="","ZZZ9",IF(AND(#REF!&gt;0,#REF!&lt;5),D69&amp;#REF!,D69&amp;"9"))</f>
        <v>ZZZ9</v>
      </c>
      <c r="L69" s="278">
        <f t="shared" si="0"/>
        <v>999</v>
      </c>
      <c r="M69" s="314">
        <f t="shared" si="1"/>
        <v>999</v>
      </c>
      <c r="N69" s="309"/>
      <c r="O69" s="272"/>
      <c r="P69" s="116">
        <f t="shared" si="2"/>
        <v>999</v>
      </c>
      <c r="Q69" s="98"/>
    </row>
    <row r="70" spans="1:17" s="11" customFormat="1" ht="18.95" customHeight="1">
      <c r="A70" s="279">
        <v>64</v>
      </c>
      <c r="B70" s="96"/>
      <c r="C70" s="96"/>
      <c r="D70" s="97"/>
      <c r="E70" s="294"/>
      <c r="F70" s="115"/>
      <c r="G70" s="115"/>
      <c r="H70" s="354"/>
      <c r="I70" s="317"/>
      <c r="J70" s="276" t="e">
        <f>IF(AND(Q70="",#REF!&gt;0,#REF!&lt;5),K70,)</f>
        <v>#REF!</v>
      </c>
      <c r="K70" s="274" t="str">
        <f>IF(D70="","ZZZ9",IF(AND(#REF!&gt;0,#REF!&lt;5),D70&amp;#REF!,D70&amp;"9"))</f>
        <v>ZZZ9</v>
      </c>
      <c r="L70" s="278">
        <f t="shared" si="0"/>
        <v>999</v>
      </c>
      <c r="M70" s="314">
        <f t="shared" si="1"/>
        <v>999</v>
      </c>
      <c r="N70" s="309"/>
      <c r="O70" s="272"/>
      <c r="P70" s="116">
        <f t="shared" si="2"/>
        <v>999</v>
      </c>
      <c r="Q70" s="98"/>
    </row>
    <row r="71" spans="1:17" s="11" customFormat="1" ht="18.95" customHeight="1">
      <c r="A71" s="279">
        <v>65</v>
      </c>
      <c r="B71" s="96"/>
      <c r="C71" s="96"/>
      <c r="D71" s="97"/>
      <c r="E71" s="294"/>
      <c r="F71" s="115"/>
      <c r="G71" s="115"/>
      <c r="H71" s="354"/>
      <c r="I71" s="317"/>
      <c r="J71" s="276" t="e">
        <f>IF(AND(Q71="",#REF!&gt;0,#REF!&lt;5),K71,)</f>
        <v>#REF!</v>
      </c>
      <c r="K71" s="274" t="str">
        <f>IF(D71="","ZZZ9",IF(AND(#REF!&gt;0,#REF!&lt;5),D71&amp;#REF!,D71&amp;"9"))</f>
        <v>ZZZ9</v>
      </c>
      <c r="L71" s="278">
        <f t="shared" si="0"/>
        <v>999</v>
      </c>
      <c r="M71" s="314">
        <f t="shared" si="1"/>
        <v>999</v>
      </c>
      <c r="N71" s="309"/>
      <c r="O71" s="272"/>
      <c r="P71" s="116">
        <f t="shared" si="2"/>
        <v>999</v>
      </c>
      <c r="Q71" s="98"/>
    </row>
    <row r="72" spans="1:17" s="11" customFormat="1" ht="18.95" customHeight="1">
      <c r="A72" s="279">
        <v>66</v>
      </c>
      <c r="B72" s="96"/>
      <c r="C72" s="96"/>
      <c r="D72" s="97"/>
      <c r="E72" s="294"/>
      <c r="F72" s="115"/>
      <c r="G72" s="115"/>
      <c r="H72" s="354"/>
      <c r="I72" s="317"/>
      <c r="J72" s="276" t="e">
        <f>IF(AND(Q72="",#REF!&gt;0,#REF!&lt;5),K72,)</f>
        <v>#REF!</v>
      </c>
      <c r="K72" s="274" t="str">
        <f>IF(D72="","ZZZ9",IF(AND(#REF!&gt;0,#REF!&lt;5),D72&amp;#REF!,D72&amp;"9"))</f>
        <v>ZZZ9</v>
      </c>
      <c r="L72" s="278">
        <f t="shared" si="0"/>
        <v>999</v>
      </c>
      <c r="M72" s="314">
        <f t="shared" si="1"/>
        <v>999</v>
      </c>
      <c r="N72" s="309"/>
      <c r="O72" s="272"/>
      <c r="P72" s="116">
        <f t="shared" si="2"/>
        <v>999</v>
      </c>
      <c r="Q72" s="98"/>
    </row>
    <row r="73" spans="1:17" s="11" customFormat="1" ht="18.95" customHeight="1">
      <c r="A73" s="279">
        <v>67</v>
      </c>
      <c r="B73" s="96"/>
      <c r="C73" s="96"/>
      <c r="D73" s="97"/>
      <c r="E73" s="294"/>
      <c r="F73" s="115"/>
      <c r="G73" s="115"/>
      <c r="H73" s="354"/>
      <c r="I73" s="317"/>
      <c r="J73" s="276" t="e">
        <f>IF(AND(Q73="",#REF!&gt;0,#REF!&lt;5),K73,)</f>
        <v>#REF!</v>
      </c>
      <c r="K73" s="274" t="str">
        <f>IF(D73="","ZZZ9",IF(AND(#REF!&gt;0,#REF!&lt;5),D73&amp;#REF!,D73&amp;"9"))</f>
        <v>ZZZ9</v>
      </c>
      <c r="L73" s="278">
        <f t="shared" si="0"/>
        <v>999</v>
      </c>
      <c r="M73" s="314">
        <f t="shared" si="1"/>
        <v>999</v>
      </c>
      <c r="N73" s="309"/>
      <c r="O73" s="272"/>
      <c r="P73" s="116">
        <f t="shared" si="2"/>
        <v>999</v>
      </c>
      <c r="Q73" s="98"/>
    </row>
    <row r="74" spans="1:17" s="11" customFormat="1" ht="18.95" customHeight="1">
      <c r="A74" s="279">
        <v>68</v>
      </c>
      <c r="B74" s="96"/>
      <c r="C74" s="96"/>
      <c r="D74" s="97"/>
      <c r="E74" s="294"/>
      <c r="F74" s="115"/>
      <c r="G74" s="115"/>
      <c r="H74" s="354"/>
      <c r="I74" s="317"/>
      <c r="J74" s="276" t="e">
        <f>IF(AND(Q74="",#REF!&gt;0,#REF!&lt;5),K74,)</f>
        <v>#REF!</v>
      </c>
      <c r="K74" s="274" t="str">
        <f>IF(D74="","ZZZ9",IF(AND(#REF!&gt;0,#REF!&lt;5),D74&amp;#REF!,D74&amp;"9"))</f>
        <v>ZZZ9</v>
      </c>
      <c r="L74" s="278">
        <f t="shared" si="0"/>
        <v>999</v>
      </c>
      <c r="M74" s="314">
        <f t="shared" si="1"/>
        <v>999</v>
      </c>
      <c r="N74" s="309"/>
      <c r="O74" s="272"/>
      <c r="P74" s="116">
        <f t="shared" si="2"/>
        <v>999</v>
      </c>
      <c r="Q74" s="98"/>
    </row>
    <row r="75" spans="1:17" s="11" customFormat="1" ht="18.95" customHeight="1">
      <c r="A75" s="279">
        <v>69</v>
      </c>
      <c r="B75" s="96"/>
      <c r="C75" s="96"/>
      <c r="D75" s="97"/>
      <c r="E75" s="294"/>
      <c r="F75" s="115"/>
      <c r="G75" s="115"/>
      <c r="H75" s="354"/>
      <c r="I75" s="317"/>
      <c r="J75" s="276" t="e">
        <f>IF(AND(Q75="",#REF!&gt;0,#REF!&lt;5),K75,)</f>
        <v>#REF!</v>
      </c>
      <c r="K75" s="274" t="str">
        <f>IF(D75="","ZZZ9",IF(AND(#REF!&gt;0,#REF!&lt;5),D75&amp;#REF!,D75&amp;"9"))</f>
        <v>ZZZ9</v>
      </c>
      <c r="L75" s="278">
        <f t="shared" si="0"/>
        <v>999</v>
      </c>
      <c r="M75" s="314">
        <f t="shared" si="1"/>
        <v>999</v>
      </c>
      <c r="N75" s="309"/>
      <c r="O75" s="272"/>
      <c r="P75" s="116">
        <f t="shared" si="2"/>
        <v>999</v>
      </c>
      <c r="Q75" s="98"/>
    </row>
    <row r="76" spans="1:17" s="11" customFormat="1" ht="18.95" customHeight="1">
      <c r="A76" s="279">
        <v>70</v>
      </c>
      <c r="B76" s="96"/>
      <c r="C76" s="96"/>
      <c r="D76" s="97"/>
      <c r="E76" s="294"/>
      <c r="F76" s="115"/>
      <c r="G76" s="115"/>
      <c r="H76" s="354"/>
      <c r="I76" s="317"/>
      <c r="J76" s="276" t="e">
        <f>IF(AND(Q76="",#REF!&gt;0,#REF!&lt;5),K76,)</f>
        <v>#REF!</v>
      </c>
      <c r="K76" s="274" t="str">
        <f>IF(D76="","ZZZ9",IF(AND(#REF!&gt;0,#REF!&lt;5),D76&amp;#REF!,D76&amp;"9"))</f>
        <v>ZZZ9</v>
      </c>
      <c r="L76" s="278">
        <f t="shared" si="0"/>
        <v>999</v>
      </c>
      <c r="M76" s="314">
        <f t="shared" si="1"/>
        <v>999</v>
      </c>
      <c r="N76" s="309"/>
      <c r="O76" s="272"/>
      <c r="P76" s="116">
        <f t="shared" si="2"/>
        <v>999</v>
      </c>
      <c r="Q76" s="98"/>
    </row>
    <row r="77" spans="1:17" s="11" customFormat="1" ht="18.95" customHeight="1">
      <c r="A77" s="279">
        <v>71</v>
      </c>
      <c r="B77" s="96"/>
      <c r="C77" s="96"/>
      <c r="D77" s="97"/>
      <c r="E77" s="294"/>
      <c r="F77" s="115"/>
      <c r="G77" s="115"/>
      <c r="H77" s="354"/>
      <c r="I77" s="317"/>
      <c r="J77" s="276" t="e">
        <f>IF(AND(Q77="",#REF!&gt;0,#REF!&lt;5),K77,)</f>
        <v>#REF!</v>
      </c>
      <c r="K77" s="274" t="str">
        <f>IF(D77="","ZZZ9",IF(AND(#REF!&gt;0,#REF!&lt;5),D77&amp;#REF!,D77&amp;"9"))</f>
        <v>ZZZ9</v>
      </c>
      <c r="L77" s="278">
        <f t="shared" si="0"/>
        <v>999</v>
      </c>
      <c r="M77" s="314">
        <f t="shared" si="1"/>
        <v>999</v>
      </c>
      <c r="N77" s="309"/>
      <c r="O77" s="272"/>
      <c r="P77" s="116">
        <f t="shared" si="2"/>
        <v>999</v>
      </c>
      <c r="Q77" s="98"/>
    </row>
    <row r="78" spans="1:17" s="11" customFormat="1" ht="18.95" customHeight="1">
      <c r="A78" s="279">
        <v>72</v>
      </c>
      <c r="B78" s="96"/>
      <c r="C78" s="96"/>
      <c r="D78" s="97"/>
      <c r="E78" s="294"/>
      <c r="F78" s="115"/>
      <c r="G78" s="115"/>
      <c r="H78" s="354"/>
      <c r="I78" s="317"/>
      <c r="J78" s="276" t="e">
        <f>IF(AND(Q78="",#REF!&gt;0,#REF!&lt;5),K78,)</f>
        <v>#REF!</v>
      </c>
      <c r="K78" s="274" t="str">
        <f>IF(D78="","ZZZ9",IF(AND(#REF!&gt;0,#REF!&lt;5),D78&amp;#REF!,D78&amp;"9"))</f>
        <v>ZZZ9</v>
      </c>
      <c r="L78" s="278">
        <f t="shared" si="0"/>
        <v>999</v>
      </c>
      <c r="M78" s="314">
        <f t="shared" si="1"/>
        <v>999</v>
      </c>
      <c r="N78" s="309"/>
      <c r="O78" s="272"/>
      <c r="P78" s="116">
        <f t="shared" si="2"/>
        <v>999</v>
      </c>
      <c r="Q78" s="98"/>
    </row>
    <row r="79" spans="1:17" s="11" customFormat="1" ht="18.95" customHeight="1">
      <c r="A79" s="279">
        <v>73</v>
      </c>
      <c r="B79" s="96"/>
      <c r="C79" s="96"/>
      <c r="D79" s="97"/>
      <c r="E79" s="294"/>
      <c r="F79" s="115"/>
      <c r="G79" s="115"/>
      <c r="H79" s="354"/>
      <c r="I79" s="317"/>
      <c r="J79" s="276" t="e">
        <f>IF(AND(Q79="",#REF!&gt;0,#REF!&lt;5),K79,)</f>
        <v>#REF!</v>
      </c>
      <c r="K79" s="274" t="str">
        <f>IF(D79="","ZZZ9",IF(AND(#REF!&gt;0,#REF!&lt;5),D79&amp;#REF!,D79&amp;"9"))</f>
        <v>ZZZ9</v>
      </c>
      <c r="L79" s="278">
        <f t="shared" si="0"/>
        <v>999</v>
      </c>
      <c r="M79" s="314">
        <f t="shared" si="1"/>
        <v>999</v>
      </c>
      <c r="N79" s="309"/>
      <c r="O79" s="272"/>
      <c r="P79" s="116">
        <f t="shared" si="2"/>
        <v>999</v>
      </c>
      <c r="Q79" s="98"/>
    </row>
    <row r="80" spans="1:17" s="11" customFormat="1" ht="18.95" customHeight="1">
      <c r="A80" s="279">
        <v>74</v>
      </c>
      <c r="B80" s="96"/>
      <c r="C80" s="96"/>
      <c r="D80" s="97"/>
      <c r="E80" s="294"/>
      <c r="F80" s="115"/>
      <c r="G80" s="115"/>
      <c r="H80" s="354"/>
      <c r="I80" s="317"/>
      <c r="J80" s="276" t="e">
        <f>IF(AND(Q80="",#REF!&gt;0,#REF!&lt;5),K80,)</f>
        <v>#REF!</v>
      </c>
      <c r="K80" s="274" t="str">
        <f>IF(D80="","ZZZ9",IF(AND(#REF!&gt;0,#REF!&lt;5),D80&amp;#REF!,D80&amp;"9"))</f>
        <v>ZZZ9</v>
      </c>
      <c r="L80" s="278">
        <f t="shared" si="0"/>
        <v>999</v>
      </c>
      <c r="M80" s="314">
        <f t="shared" si="1"/>
        <v>999</v>
      </c>
      <c r="N80" s="309"/>
      <c r="O80" s="272"/>
      <c r="P80" s="116">
        <f t="shared" si="2"/>
        <v>999</v>
      </c>
      <c r="Q80" s="98"/>
    </row>
    <row r="81" spans="1:17" s="11" customFormat="1" ht="18.95" customHeight="1">
      <c r="A81" s="279">
        <v>75</v>
      </c>
      <c r="B81" s="96"/>
      <c r="C81" s="96"/>
      <c r="D81" s="97"/>
      <c r="E81" s="294"/>
      <c r="F81" s="115"/>
      <c r="G81" s="115"/>
      <c r="H81" s="354"/>
      <c r="I81" s="317"/>
      <c r="J81" s="276" t="e">
        <f>IF(AND(Q81="",#REF!&gt;0,#REF!&lt;5),K81,)</f>
        <v>#REF!</v>
      </c>
      <c r="K81" s="274" t="str">
        <f>IF(D81="","ZZZ9",IF(AND(#REF!&gt;0,#REF!&lt;5),D81&amp;#REF!,D81&amp;"9"))</f>
        <v>ZZZ9</v>
      </c>
      <c r="L81" s="278">
        <f t="shared" si="0"/>
        <v>999</v>
      </c>
      <c r="M81" s="314">
        <f t="shared" si="1"/>
        <v>999</v>
      </c>
      <c r="N81" s="309"/>
      <c r="O81" s="272"/>
      <c r="P81" s="116">
        <f t="shared" si="2"/>
        <v>999</v>
      </c>
      <c r="Q81" s="98"/>
    </row>
    <row r="82" spans="1:17" s="11" customFormat="1" ht="18.95" customHeight="1">
      <c r="A82" s="279">
        <v>76</v>
      </c>
      <c r="B82" s="96"/>
      <c r="C82" s="96"/>
      <c r="D82" s="97"/>
      <c r="E82" s="294"/>
      <c r="F82" s="115"/>
      <c r="G82" s="115"/>
      <c r="H82" s="354"/>
      <c r="I82" s="317"/>
      <c r="J82" s="276" t="e">
        <f>IF(AND(Q82="",#REF!&gt;0,#REF!&lt;5),K82,)</f>
        <v>#REF!</v>
      </c>
      <c r="K82" s="274" t="str">
        <f>IF(D82="","ZZZ9",IF(AND(#REF!&gt;0,#REF!&lt;5),D82&amp;#REF!,D82&amp;"9"))</f>
        <v>ZZZ9</v>
      </c>
      <c r="L82" s="278">
        <f t="shared" si="0"/>
        <v>999</v>
      </c>
      <c r="M82" s="314">
        <f t="shared" si="1"/>
        <v>999</v>
      </c>
      <c r="N82" s="309"/>
      <c r="O82" s="272"/>
      <c r="P82" s="116">
        <f t="shared" si="2"/>
        <v>999</v>
      </c>
      <c r="Q82" s="98"/>
    </row>
    <row r="83" spans="1:17" s="11" customFormat="1" ht="18.95" customHeight="1">
      <c r="A83" s="279">
        <v>77</v>
      </c>
      <c r="B83" s="96"/>
      <c r="C83" s="96"/>
      <c r="D83" s="97"/>
      <c r="E83" s="294"/>
      <c r="F83" s="115"/>
      <c r="G83" s="115"/>
      <c r="H83" s="354"/>
      <c r="I83" s="317"/>
      <c r="J83" s="276" t="e">
        <f>IF(AND(Q83="",#REF!&gt;0,#REF!&lt;5),K83,)</f>
        <v>#REF!</v>
      </c>
      <c r="K83" s="274" t="str">
        <f>IF(D83="","ZZZ9",IF(AND(#REF!&gt;0,#REF!&lt;5),D83&amp;#REF!,D83&amp;"9"))</f>
        <v>ZZZ9</v>
      </c>
      <c r="L83" s="278">
        <f t="shared" si="0"/>
        <v>999</v>
      </c>
      <c r="M83" s="314">
        <f t="shared" si="1"/>
        <v>999</v>
      </c>
      <c r="N83" s="309"/>
      <c r="O83" s="272"/>
      <c r="P83" s="116">
        <f t="shared" si="2"/>
        <v>999</v>
      </c>
      <c r="Q83" s="98"/>
    </row>
    <row r="84" spans="1:17" s="11" customFormat="1" ht="18.95" customHeight="1">
      <c r="A84" s="279">
        <v>78</v>
      </c>
      <c r="B84" s="96"/>
      <c r="C84" s="96"/>
      <c r="D84" s="97"/>
      <c r="E84" s="294"/>
      <c r="F84" s="115"/>
      <c r="G84" s="115"/>
      <c r="H84" s="354"/>
      <c r="I84" s="317"/>
      <c r="J84" s="276" t="e">
        <f>IF(AND(Q84="",#REF!&gt;0,#REF!&lt;5),K84,)</f>
        <v>#REF!</v>
      </c>
      <c r="K84" s="274" t="str">
        <f>IF(D84="","ZZZ9",IF(AND(#REF!&gt;0,#REF!&lt;5),D84&amp;#REF!,D84&amp;"9"))</f>
        <v>ZZZ9</v>
      </c>
      <c r="L84" s="278">
        <f t="shared" si="0"/>
        <v>999</v>
      </c>
      <c r="M84" s="314">
        <f t="shared" si="1"/>
        <v>999</v>
      </c>
      <c r="N84" s="309"/>
      <c r="O84" s="272"/>
      <c r="P84" s="116">
        <f t="shared" si="2"/>
        <v>999</v>
      </c>
      <c r="Q84" s="98"/>
    </row>
    <row r="85" spans="1:17" s="11" customFormat="1" ht="18.95" customHeight="1">
      <c r="A85" s="279">
        <v>79</v>
      </c>
      <c r="B85" s="96"/>
      <c r="C85" s="96"/>
      <c r="D85" s="97"/>
      <c r="E85" s="294"/>
      <c r="F85" s="115"/>
      <c r="G85" s="115"/>
      <c r="H85" s="354"/>
      <c r="I85" s="317"/>
      <c r="J85" s="276" t="e">
        <f>IF(AND(Q85="",#REF!&gt;0,#REF!&lt;5),K85,)</f>
        <v>#REF!</v>
      </c>
      <c r="K85" s="274" t="str">
        <f>IF(D85="","ZZZ9",IF(AND(#REF!&gt;0,#REF!&lt;5),D85&amp;#REF!,D85&amp;"9"))</f>
        <v>ZZZ9</v>
      </c>
      <c r="L85" s="278">
        <f t="shared" si="0"/>
        <v>999</v>
      </c>
      <c r="M85" s="314">
        <f t="shared" si="1"/>
        <v>999</v>
      </c>
      <c r="N85" s="309"/>
      <c r="O85" s="272"/>
      <c r="P85" s="116">
        <f t="shared" si="2"/>
        <v>999</v>
      </c>
      <c r="Q85" s="98"/>
    </row>
    <row r="86" spans="1:17" s="11" customFormat="1" ht="18.95" customHeight="1">
      <c r="A86" s="279">
        <v>80</v>
      </c>
      <c r="B86" s="96"/>
      <c r="C86" s="96"/>
      <c r="D86" s="97"/>
      <c r="E86" s="294"/>
      <c r="F86" s="115"/>
      <c r="G86" s="115"/>
      <c r="H86" s="354"/>
      <c r="I86" s="317"/>
      <c r="J86" s="276" t="e">
        <f>IF(AND(Q86="",#REF!&gt;0,#REF!&lt;5),K86,)</f>
        <v>#REF!</v>
      </c>
      <c r="K86" s="274" t="str">
        <f>IF(D86="","ZZZ9",IF(AND(#REF!&gt;0,#REF!&lt;5),D86&amp;#REF!,D86&amp;"9"))</f>
        <v>ZZZ9</v>
      </c>
      <c r="L86" s="278">
        <f t="shared" si="0"/>
        <v>999</v>
      </c>
      <c r="M86" s="314">
        <f t="shared" si="1"/>
        <v>999</v>
      </c>
      <c r="N86" s="309"/>
      <c r="O86" s="272"/>
      <c r="P86" s="116">
        <f t="shared" si="2"/>
        <v>999</v>
      </c>
      <c r="Q86" s="98"/>
    </row>
    <row r="87" spans="1:17" s="11" customFormat="1" ht="18.95" customHeight="1">
      <c r="A87" s="279">
        <v>81</v>
      </c>
      <c r="B87" s="96"/>
      <c r="C87" s="96"/>
      <c r="D87" s="97"/>
      <c r="E87" s="294"/>
      <c r="F87" s="115"/>
      <c r="G87" s="115"/>
      <c r="H87" s="354"/>
      <c r="I87" s="317"/>
      <c r="J87" s="276" t="e">
        <f>IF(AND(Q87="",#REF!&gt;0,#REF!&lt;5),K87,)</f>
        <v>#REF!</v>
      </c>
      <c r="K87" s="274" t="str">
        <f>IF(D87="","ZZZ9",IF(AND(#REF!&gt;0,#REF!&lt;5),D87&amp;#REF!,D87&amp;"9"))</f>
        <v>ZZZ9</v>
      </c>
      <c r="L87" s="278">
        <f t="shared" si="0"/>
        <v>999</v>
      </c>
      <c r="M87" s="314">
        <f t="shared" si="1"/>
        <v>999</v>
      </c>
      <c r="N87" s="309"/>
      <c r="O87" s="272"/>
      <c r="P87" s="116">
        <f t="shared" si="2"/>
        <v>999</v>
      </c>
      <c r="Q87" s="98"/>
    </row>
    <row r="88" spans="1:17" s="11" customFormat="1" ht="18.95" customHeight="1">
      <c r="A88" s="279">
        <v>82</v>
      </c>
      <c r="B88" s="96"/>
      <c r="C88" s="96"/>
      <c r="D88" s="97"/>
      <c r="E88" s="294"/>
      <c r="F88" s="115"/>
      <c r="G88" s="115"/>
      <c r="H88" s="354"/>
      <c r="I88" s="317"/>
      <c r="J88" s="276" t="e">
        <f>IF(AND(Q88="",#REF!&gt;0,#REF!&lt;5),K88,)</f>
        <v>#REF!</v>
      </c>
      <c r="K88" s="274" t="str">
        <f>IF(D88="","ZZZ9",IF(AND(#REF!&gt;0,#REF!&lt;5),D88&amp;#REF!,D88&amp;"9"))</f>
        <v>ZZZ9</v>
      </c>
      <c r="L88" s="278">
        <f t="shared" si="0"/>
        <v>999</v>
      </c>
      <c r="M88" s="314">
        <f t="shared" si="1"/>
        <v>999</v>
      </c>
      <c r="N88" s="309"/>
      <c r="O88" s="272"/>
      <c r="P88" s="116">
        <f t="shared" si="2"/>
        <v>999</v>
      </c>
      <c r="Q88" s="98"/>
    </row>
    <row r="89" spans="1:17" s="11" customFormat="1" ht="18.95" customHeight="1">
      <c r="A89" s="279">
        <v>83</v>
      </c>
      <c r="B89" s="96"/>
      <c r="C89" s="96"/>
      <c r="D89" s="97"/>
      <c r="E89" s="294"/>
      <c r="F89" s="115"/>
      <c r="G89" s="115"/>
      <c r="H89" s="354"/>
      <c r="I89" s="317"/>
      <c r="J89" s="276" t="e">
        <f>IF(AND(Q89="",#REF!&gt;0,#REF!&lt;5),K89,)</f>
        <v>#REF!</v>
      </c>
      <c r="K89" s="274" t="str">
        <f>IF(D89="","ZZZ9",IF(AND(#REF!&gt;0,#REF!&lt;5),D89&amp;#REF!,D89&amp;"9"))</f>
        <v>ZZZ9</v>
      </c>
      <c r="L89" s="278">
        <f t="shared" si="0"/>
        <v>999</v>
      </c>
      <c r="M89" s="314">
        <f t="shared" si="1"/>
        <v>999</v>
      </c>
      <c r="N89" s="309"/>
      <c r="O89" s="272"/>
      <c r="P89" s="116">
        <f t="shared" si="2"/>
        <v>999</v>
      </c>
      <c r="Q89" s="98"/>
    </row>
    <row r="90" spans="1:17" s="11" customFormat="1" ht="18.95" customHeight="1">
      <c r="A90" s="279">
        <v>84</v>
      </c>
      <c r="B90" s="96"/>
      <c r="C90" s="96"/>
      <c r="D90" s="97"/>
      <c r="E90" s="294"/>
      <c r="F90" s="115"/>
      <c r="G90" s="115"/>
      <c r="H90" s="354"/>
      <c r="I90" s="317"/>
      <c r="J90" s="276" t="e">
        <f>IF(AND(Q90="",#REF!&gt;0,#REF!&lt;5),K90,)</f>
        <v>#REF!</v>
      </c>
      <c r="K90" s="274" t="str">
        <f>IF(D90="","ZZZ9",IF(AND(#REF!&gt;0,#REF!&lt;5),D90&amp;#REF!,D90&amp;"9"))</f>
        <v>ZZZ9</v>
      </c>
      <c r="L90" s="278">
        <f t="shared" si="0"/>
        <v>999</v>
      </c>
      <c r="M90" s="314">
        <f t="shared" si="1"/>
        <v>999</v>
      </c>
      <c r="N90" s="309"/>
      <c r="O90" s="272"/>
      <c r="P90" s="116">
        <f t="shared" si="2"/>
        <v>999</v>
      </c>
      <c r="Q90" s="98"/>
    </row>
    <row r="91" spans="1:17" s="11" customFormat="1" ht="18.95" customHeight="1">
      <c r="A91" s="279">
        <v>85</v>
      </c>
      <c r="B91" s="96"/>
      <c r="C91" s="96"/>
      <c r="D91" s="97"/>
      <c r="E91" s="294"/>
      <c r="F91" s="115"/>
      <c r="G91" s="115"/>
      <c r="H91" s="354"/>
      <c r="I91" s="317"/>
      <c r="J91" s="276" t="e">
        <f>IF(AND(Q91="",#REF!&gt;0,#REF!&lt;5),K91,)</f>
        <v>#REF!</v>
      </c>
      <c r="K91" s="274" t="str">
        <f>IF(D91="","ZZZ9",IF(AND(#REF!&gt;0,#REF!&lt;5),D91&amp;#REF!,D91&amp;"9"))</f>
        <v>ZZZ9</v>
      </c>
      <c r="L91" s="278">
        <f t="shared" si="0"/>
        <v>999</v>
      </c>
      <c r="M91" s="314">
        <f t="shared" si="1"/>
        <v>999</v>
      </c>
      <c r="N91" s="309"/>
      <c r="O91" s="272"/>
      <c r="P91" s="116">
        <f t="shared" si="2"/>
        <v>999</v>
      </c>
      <c r="Q91" s="98"/>
    </row>
    <row r="92" spans="1:17" s="11" customFormat="1" ht="18.95" customHeight="1">
      <c r="A92" s="279">
        <v>86</v>
      </c>
      <c r="B92" s="96"/>
      <c r="C92" s="96"/>
      <c r="D92" s="97"/>
      <c r="E92" s="294"/>
      <c r="F92" s="115"/>
      <c r="G92" s="115"/>
      <c r="H92" s="354"/>
      <c r="I92" s="317"/>
      <c r="J92" s="276" t="e">
        <f>IF(AND(Q92="",#REF!&gt;0,#REF!&lt;5),K92,)</f>
        <v>#REF!</v>
      </c>
      <c r="K92" s="274" t="str">
        <f>IF(D92="","ZZZ9",IF(AND(#REF!&gt;0,#REF!&lt;5),D92&amp;#REF!,D92&amp;"9"))</f>
        <v>ZZZ9</v>
      </c>
      <c r="L92" s="278">
        <f t="shared" si="0"/>
        <v>999</v>
      </c>
      <c r="M92" s="314">
        <f t="shared" si="1"/>
        <v>999</v>
      </c>
      <c r="N92" s="309"/>
      <c r="O92" s="272"/>
      <c r="P92" s="116">
        <f t="shared" si="2"/>
        <v>999</v>
      </c>
      <c r="Q92" s="98"/>
    </row>
    <row r="93" spans="1:17" s="11" customFormat="1" ht="18.95" customHeight="1">
      <c r="A93" s="279">
        <v>87</v>
      </c>
      <c r="B93" s="96"/>
      <c r="C93" s="96"/>
      <c r="D93" s="97"/>
      <c r="E93" s="294"/>
      <c r="F93" s="115"/>
      <c r="G93" s="115"/>
      <c r="H93" s="354"/>
      <c r="I93" s="317"/>
      <c r="J93" s="276" t="e">
        <f>IF(AND(Q93="",#REF!&gt;0,#REF!&lt;5),K93,)</f>
        <v>#REF!</v>
      </c>
      <c r="K93" s="274" t="str">
        <f>IF(D93="","ZZZ9",IF(AND(#REF!&gt;0,#REF!&lt;5),D93&amp;#REF!,D93&amp;"9"))</f>
        <v>ZZZ9</v>
      </c>
      <c r="L93" s="278">
        <f t="shared" si="0"/>
        <v>999</v>
      </c>
      <c r="M93" s="314">
        <f t="shared" si="1"/>
        <v>999</v>
      </c>
      <c r="N93" s="309"/>
      <c r="O93" s="272"/>
      <c r="P93" s="116">
        <f t="shared" si="2"/>
        <v>999</v>
      </c>
      <c r="Q93" s="98"/>
    </row>
    <row r="94" spans="1:17" s="11" customFormat="1" ht="18.95" customHeight="1">
      <c r="A94" s="279">
        <v>88</v>
      </c>
      <c r="B94" s="96"/>
      <c r="C94" s="96"/>
      <c r="D94" s="97"/>
      <c r="E94" s="294"/>
      <c r="F94" s="115"/>
      <c r="G94" s="115"/>
      <c r="H94" s="354"/>
      <c r="I94" s="317"/>
      <c r="J94" s="276" t="e">
        <f>IF(AND(Q94="",#REF!&gt;0,#REF!&lt;5),K94,)</f>
        <v>#REF!</v>
      </c>
      <c r="K94" s="274" t="str">
        <f>IF(D94="","ZZZ9",IF(AND(#REF!&gt;0,#REF!&lt;5),D94&amp;#REF!,D94&amp;"9"))</f>
        <v>ZZZ9</v>
      </c>
      <c r="L94" s="278">
        <f t="shared" si="0"/>
        <v>999</v>
      </c>
      <c r="M94" s="314">
        <f t="shared" si="1"/>
        <v>999</v>
      </c>
      <c r="N94" s="309"/>
      <c r="O94" s="272"/>
      <c r="P94" s="116">
        <f t="shared" si="2"/>
        <v>999</v>
      </c>
      <c r="Q94" s="98"/>
    </row>
    <row r="95" spans="1:17" s="11" customFormat="1" ht="18.95" customHeight="1">
      <c r="A95" s="279">
        <v>89</v>
      </c>
      <c r="B95" s="96"/>
      <c r="C95" s="96"/>
      <c r="D95" s="97"/>
      <c r="E95" s="294"/>
      <c r="F95" s="115"/>
      <c r="G95" s="115"/>
      <c r="H95" s="354"/>
      <c r="I95" s="317"/>
      <c r="J95" s="276" t="e">
        <f>IF(AND(Q95="",#REF!&gt;0,#REF!&lt;5),K95,)</f>
        <v>#REF!</v>
      </c>
      <c r="K95" s="274" t="str">
        <f>IF(D95="","ZZZ9",IF(AND(#REF!&gt;0,#REF!&lt;5),D95&amp;#REF!,D95&amp;"9"))</f>
        <v>ZZZ9</v>
      </c>
      <c r="L95" s="278">
        <f t="shared" si="0"/>
        <v>999</v>
      </c>
      <c r="M95" s="314">
        <f t="shared" si="1"/>
        <v>999</v>
      </c>
      <c r="N95" s="309"/>
      <c r="O95" s="272"/>
      <c r="P95" s="116">
        <f t="shared" si="2"/>
        <v>999</v>
      </c>
      <c r="Q95" s="98"/>
    </row>
    <row r="96" spans="1:17" s="11" customFormat="1" ht="18.95" customHeight="1">
      <c r="A96" s="279">
        <v>90</v>
      </c>
      <c r="B96" s="96"/>
      <c r="C96" s="96"/>
      <c r="D96" s="97"/>
      <c r="E96" s="294"/>
      <c r="F96" s="115"/>
      <c r="G96" s="115"/>
      <c r="H96" s="354"/>
      <c r="I96" s="317"/>
      <c r="J96" s="276" t="e">
        <f>IF(AND(Q96="",#REF!&gt;0,#REF!&lt;5),K96,)</f>
        <v>#REF!</v>
      </c>
      <c r="K96" s="274" t="str">
        <f>IF(D96="","ZZZ9",IF(AND(#REF!&gt;0,#REF!&lt;5),D96&amp;#REF!,D96&amp;"9"))</f>
        <v>ZZZ9</v>
      </c>
      <c r="L96" s="278">
        <f t="shared" si="0"/>
        <v>999</v>
      </c>
      <c r="M96" s="314">
        <f t="shared" si="1"/>
        <v>999</v>
      </c>
      <c r="N96" s="309"/>
      <c r="O96" s="272"/>
      <c r="P96" s="116">
        <f t="shared" si="2"/>
        <v>999</v>
      </c>
      <c r="Q96" s="98"/>
    </row>
    <row r="97" spans="1:17" s="11" customFormat="1" ht="18.95" customHeight="1">
      <c r="A97" s="279">
        <v>91</v>
      </c>
      <c r="B97" s="96"/>
      <c r="C97" s="96"/>
      <c r="D97" s="97"/>
      <c r="E97" s="294"/>
      <c r="F97" s="115"/>
      <c r="G97" s="115"/>
      <c r="H97" s="354"/>
      <c r="I97" s="317"/>
      <c r="J97" s="276" t="e">
        <f>IF(AND(Q97="",#REF!&gt;0,#REF!&lt;5),K97,)</f>
        <v>#REF!</v>
      </c>
      <c r="K97" s="274" t="str">
        <f>IF(D97="","ZZZ9",IF(AND(#REF!&gt;0,#REF!&lt;5),D97&amp;#REF!,D97&amp;"9"))</f>
        <v>ZZZ9</v>
      </c>
      <c r="L97" s="278">
        <f t="shared" si="0"/>
        <v>999</v>
      </c>
      <c r="M97" s="314">
        <f t="shared" si="1"/>
        <v>999</v>
      </c>
      <c r="N97" s="309"/>
      <c r="O97" s="272"/>
      <c r="P97" s="116">
        <f t="shared" si="2"/>
        <v>999</v>
      </c>
      <c r="Q97" s="98"/>
    </row>
    <row r="98" spans="1:17" s="11" customFormat="1" ht="18.95" customHeight="1">
      <c r="A98" s="279">
        <v>92</v>
      </c>
      <c r="B98" s="96"/>
      <c r="C98" s="96"/>
      <c r="D98" s="97"/>
      <c r="E98" s="294"/>
      <c r="F98" s="115"/>
      <c r="G98" s="115"/>
      <c r="H98" s="354"/>
      <c r="I98" s="317"/>
      <c r="J98" s="276" t="e">
        <f>IF(AND(Q98="",#REF!&gt;0,#REF!&lt;5),K98,)</f>
        <v>#REF!</v>
      </c>
      <c r="K98" s="274" t="str">
        <f>IF(D98="","ZZZ9",IF(AND(#REF!&gt;0,#REF!&lt;5),D98&amp;#REF!,D98&amp;"9"))</f>
        <v>ZZZ9</v>
      </c>
      <c r="L98" s="278">
        <f t="shared" si="0"/>
        <v>999</v>
      </c>
      <c r="M98" s="314">
        <f t="shared" si="1"/>
        <v>999</v>
      </c>
      <c r="N98" s="309"/>
      <c r="O98" s="272"/>
      <c r="P98" s="116">
        <f t="shared" si="2"/>
        <v>999</v>
      </c>
      <c r="Q98" s="98"/>
    </row>
    <row r="99" spans="1:17" s="11" customFormat="1" ht="18.95" customHeight="1">
      <c r="A99" s="279">
        <v>93</v>
      </c>
      <c r="B99" s="96"/>
      <c r="C99" s="96"/>
      <c r="D99" s="97"/>
      <c r="E99" s="294"/>
      <c r="F99" s="115"/>
      <c r="G99" s="115"/>
      <c r="H99" s="354"/>
      <c r="I99" s="317"/>
      <c r="J99" s="276" t="e">
        <f>IF(AND(Q99="",#REF!&gt;0,#REF!&lt;5),K99,)</f>
        <v>#REF!</v>
      </c>
      <c r="K99" s="274" t="str">
        <f>IF(D99="","ZZZ9",IF(AND(#REF!&gt;0,#REF!&lt;5),D99&amp;#REF!,D99&amp;"9"))</f>
        <v>ZZZ9</v>
      </c>
      <c r="L99" s="278">
        <f t="shared" si="0"/>
        <v>999</v>
      </c>
      <c r="M99" s="314">
        <f t="shared" si="1"/>
        <v>999</v>
      </c>
      <c r="N99" s="309"/>
      <c r="O99" s="272"/>
      <c r="P99" s="116">
        <f t="shared" si="2"/>
        <v>999</v>
      </c>
      <c r="Q99" s="98"/>
    </row>
    <row r="100" spans="1:17" s="11" customFormat="1" ht="18.95" customHeight="1">
      <c r="A100" s="279">
        <v>94</v>
      </c>
      <c r="B100" s="96"/>
      <c r="C100" s="96"/>
      <c r="D100" s="97"/>
      <c r="E100" s="294"/>
      <c r="F100" s="115"/>
      <c r="G100" s="115"/>
      <c r="H100" s="354"/>
      <c r="I100" s="317"/>
      <c r="J100" s="276" t="e">
        <f>IF(AND(Q100="",#REF!&gt;0,#REF!&lt;5),K100,)</f>
        <v>#REF!</v>
      </c>
      <c r="K100" s="274" t="str">
        <f>IF(D100="","ZZZ9",IF(AND(#REF!&gt;0,#REF!&lt;5),D100&amp;#REF!,D100&amp;"9"))</f>
        <v>ZZZ9</v>
      </c>
      <c r="L100" s="278">
        <f t="shared" si="0"/>
        <v>999</v>
      </c>
      <c r="M100" s="314">
        <f t="shared" si="1"/>
        <v>999</v>
      </c>
      <c r="N100" s="309"/>
      <c r="O100" s="272"/>
      <c r="P100" s="116">
        <f t="shared" si="2"/>
        <v>999</v>
      </c>
      <c r="Q100" s="98"/>
    </row>
    <row r="101" spans="1:17" s="11" customFormat="1" ht="18.95" customHeight="1">
      <c r="A101" s="279">
        <v>95</v>
      </c>
      <c r="B101" s="96"/>
      <c r="C101" s="96"/>
      <c r="D101" s="97"/>
      <c r="E101" s="294"/>
      <c r="F101" s="115"/>
      <c r="G101" s="115"/>
      <c r="H101" s="354"/>
      <c r="I101" s="317"/>
      <c r="J101" s="276" t="e">
        <f>IF(AND(Q101="",#REF!&gt;0,#REF!&lt;5),K101,)</f>
        <v>#REF!</v>
      </c>
      <c r="K101" s="274" t="str">
        <f>IF(D101="","ZZZ9",IF(AND(#REF!&gt;0,#REF!&lt;5),D101&amp;#REF!,D101&amp;"9"))</f>
        <v>ZZZ9</v>
      </c>
      <c r="L101" s="278">
        <f t="shared" si="0"/>
        <v>999</v>
      </c>
      <c r="M101" s="314">
        <f t="shared" si="1"/>
        <v>999</v>
      </c>
      <c r="N101" s="309"/>
      <c r="O101" s="272"/>
      <c r="P101" s="116">
        <f t="shared" si="2"/>
        <v>999</v>
      </c>
      <c r="Q101" s="98"/>
    </row>
    <row r="102" spans="1:17" s="11" customFormat="1" ht="18.95" customHeight="1">
      <c r="A102" s="279">
        <v>96</v>
      </c>
      <c r="B102" s="96"/>
      <c r="C102" s="96"/>
      <c r="D102" s="97"/>
      <c r="E102" s="294"/>
      <c r="F102" s="115"/>
      <c r="G102" s="115"/>
      <c r="H102" s="354"/>
      <c r="I102" s="317"/>
      <c r="J102" s="276" t="e">
        <f>IF(AND(Q102="",#REF!&gt;0,#REF!&lt;5),K102,)</f>
        <v>#REF!</v>
      </c>
      <c r="K102" s="274" t="str">
        <f>IF(D102="","ZZZ9",IF(AND(#REF!&gt;0,#REF!&lt;5),D102&amp;#REF!,D102&amp;"9"))</f>
        <v>ZZZ9</v>
      </c>
      <c r="L102" s="278">
        <f t="shared" si="0"/>
        <v>999</v>
      </c>
      <c r="M102" s="314">
        <f t="shared" si="1"/>
        <v>999</v>
      </c>
      <c r="N102" s="309"/>
      <c r="O102" s="272"/>
      <c r="P102" s="116">
        <f t="shared" si="2"/>
        <v>999</v>
      </c>
      <c r="Q102" s="98"/>
    </row>
    <row r="103" spans="1:17" s="11" customFormat="1" ht="18.95" customHeight="1">
      <c r="A103" s="279">
        <v>97</v>
      </c>
      <c r="B103" s="96"/>
      <c r="C103" s="96"/>
      <c r="D103" s="97"/>
      <c r="E103" s="294"/>
      <c r="F103" s="115"/>
      <c r="G103" s="115"/>
      <c r="H103" s="354"/>
      <c r="I103" s="317"/>
      <c r="J103" s="276" t="e">
        <f>IF(AND(Q103="",#REF!&gt;0,#REF!&lt;5),K103,)</f>
        <v>#REF!</v>
      </c>
      <c r="K103" s="274" t="str">
        <f>IF(D103="","ZZZ9",IF(AND(#REF!&gt;0,#REF!&lt;5),D103&amp;#REF!,D103&amp;"9"))</f>
        <v>ZZZ9</v>
      </c>
      <c r="L103" s="278">
        <f t="shared" si="0"/>
        <v>999</v>
      </c>
      <c r="M103" s="314">
        <f t="shared" si="1"/>
        <v>999</v>
      </c>
      <c r="N103" s="309"/>
      <c r="O103" s="272"/>
      <c r="P103" s="116">
        <f t="shared" si="2"/>
        <v>999</v>
      </c>
      <c r="Q103" s="98"/>
    </row>
    <row r="104" spans="1:17" s="11" customFormat="1" ht="18.95" customHeight="1">
      <c r="A104" s="279">
        <v>98</v>
      </c>
      <c r="B104" s="96"/>
      <c r="C104" s="96"/>
      <c r="D104" s="97"/>
      <c r="E104" s="294"/>
      <c r="F104" s="115"/>
      <c r="G104" s="115"/>
      <c r="H104" s="354"/>
      <c r="I104" s="317"/>
      <c r="J104" s="276" t="e">
        <f>IF(AND(Q104="",#REF!&gt;0,#REF!&lt;5),K104,)</f>
        <v>#REF!</v>
      </c>
      <c r="K104" s="274" t="str">
        <f>IF(D104="","ZZZ9",IF(AND(#REF!&gt;0,#REF!&lt;5),D104&amp;#REF!,D104&amp;"9"))</f>
        <v>ZZZ9</v>
      </c>
      <c r="L104" s="278">
        <f t="shared" ref="L104:L156" si="3">IF(Q104="",999,Q104)</f>
        <v>999</v>
      </c>
      <c r="M104" s="314">
        <f t="shared" ref="M104:M156" si="4">IF(P104=999,999,1)</f>
        <v>999</v>
      </c>
      <c r="N104" s="309"/>
      <c r="O104" s="272"/>
      <c r="P104" s="116">
        <f t="shared" ref="P104:P156" si="5">IF(N104="DA",1,IF(N104="WC",2,IF(N104="SE",3,IF(N104="Q",4,IF(N104="LL",5,999)))))</f>
        <v>999</v>
      </c>
      <c r="Q104" s="98"/>
    </row>
    <row r="105" spans="1:17" s="11" customFormat="1" ht="18.95" customHeight="1">
      <c r="A105" s="279">
        <v>99</v>
      </c>
      <c r="B105" s="96"/>
      <c r="C105" s="96"/>
      <c r="D105" s="97"/>
      <c r="E105" s="294"/>
      <c r="F105" s="115"/>
      <c r="G105" s="115"/>
      <c r="H105" s="354"/>
      <c r="I105" s="317"/>
      <c r="J105" s="276" t="e">
        <f>IF(AND(Q105="",#REF!&gt;0,#REF!&lt;5),K105,)</f>
        <v>#REF!</v>
      </c>
      <c r="K105" s="274" t="str">
        <f>IF(D105="","ZZZ9",IF(AND(#REF!&gt;0,#REF!&lt;5),D105&amp;#REF!,D105&amp;"9"))</f>
        <v>ZZZ9</v>
      </c>
      <c r="L105" s="278">
        <f t="shared" si="3"/>
        <v>999</v>
      </c>
      <c r="M105" s="314">
        <f t="shared" si="4"/>
        <v>999</v>
      </c>
      <c r="N105" s="309"/>
      <c r="O105" s="272"/>
      <c r="P105" s="116">
        <f t="shared" si="5"/>
        <v>999</v>
      </c>
      <c r="Q105" s="98"/>
    </row>
    <row r="106" spans="1:17" s="11" customFormat="1" ht="18.95" customHeight="1">
      <c r="A106" s="279">
        <v>100</v>
      </c>
      <c r="B106" s="96"/>
      <c r="C106" s="96"/>
      <c r="D106" s="97"/>
      <c r="E106" s="294"/>
      <c r="F106" s="115"/>
      <c r="G106" s="115"/>
      <c r="H106" s="354"/>
      <c r="I106" s="317"/>
      <c r="J106" s="276" t="e">
        <f>IF(AND(Q106="",#REF!&gt;0,#REF!&lt;5),K106,)</f>
        <v>#REF!</v>
      </c>
      <c r="K106" s="274" t="str">
        <f>IF(D106="","ZZZ9",IF(AND(#REF!&gt;0,#REF!&lt;5),D106&amp;#REF!,D106&amp;"9"))</f>
        <v>ZZZ9</v>
      </c>
      <c r="L106" s="278">
        <f t="shared" si="3"/>
        <v>999</v>
      </c>
      <c r="M106" s="314">
        <f t="shared" si="4"/>
        <v>999</v>
      </c>
      <c r="N106" s="309"/>
      <c r="O106" s="272"/>
      <c r="P106" s="116">
        <f t="shared" si="5"/>
        <v>999</v>
      </c>
      <c r="Q106" s="98"/>
    </row>
    <row r="107" spans="1:17" s="11" customFormat="1" ht="18.95" customHeight="1">
      <c r="A107" s="279">
        <v>101</v>
      </c>
      <c r="B107" s="96"/>
      <c r="C107" s="96"/>
      <c r="D107" s="97"/>
      <c r="E107" s="294"/>
      <c r="F107" s="115"/>
      <c r="G107" s="115"/>
      <c r="H107" s="354"/>
      <c r="I107" s="317"/>
      <c r="J107" s="276" t="e">
        <f>IF(AND(Q107="",#REF!&gt;0,#REF!&lt;5),K107,)</f>
        <v>#REF!</v>
      </c>
      <c r="K107" s="274" t="str">
        <f>IF(D107="","ZZZ9",IF(AND(#REF!&gt;0,#REF!&lt;5),D107&amp;#REF!,D107&amp;"9"))</f>
        <v>ZZZ9</v>
      </c>
      <c r="L107" s="278">
        <f t="shared" si="3"/>
        <v>999</v>
      </c>
      <c r="M107" s="314">
        <f t="shared" si="4"/>
        <v>999</v>
      </c>
      <c r="N107" s="309"/>
      <c r="O107" s="272"/>
      <c r="P107" s="116">
        <f t="shared" si="5"/>
        <v>999</v>
      </c>
      <c r="Q107" s="98"/>
    </row>
    <row r="108" spans="1:17" s="11" customFormat="1" ht="18.95" customHeight="1">
      <c r="A108" s="279">
        <v>102</v>
      </c>
      <c r="B108" s="96"/>
      <c r="C108" s="96"/>
      <c r="D108" s="97"/>
      <c r="E108" s="294"/>
      <c r="F108" s="115"/>
      <c r="G108" s="115"/>
      <c r="H108" s="354"/>
      <c r="I108" s="317"/>
      <c r="J108" s="276" t="e">
        <f>IF(AND(Q108="",#REF!&gt;0,#REF!&lt;5),K108,)</f>
        <v>#REF!</v>
      </c>
      <c r="K108" s="274" t="str">
        <f>IF(D108="","ZZZ9",IF(AND(#REF!&gt;0,#REF!&lt;5),D108&amp;#REF!,D108&amp;"9"))</f>
        <v>ZZZ9</v>
      </c>
      <c r="L108" s="278">
        <f t="shared" si="3"/>
        <v>999</v>
      </c>
      <c r="M108" s="314">
        <f t="shared" si="4"/>
        <v>999</v>
      </c>
      <c r="N108" s="309"/>
      <c r="O108" s="272"/>
      <c r="P108" s="116">
        <f t="shared" si="5"/>
        <v>999</v>
      </c>
      <c r="Q108" s="98"/>
    </row>
    <row r="109" spans="1:17" s="11" customFormat="1" ht="18.95" customHeight="1">
      <c r="A109" s="279">
        <v>103</v>
      </c>
      <c r="B109" s="96"/>
      <c r="C109" s="96"/>
      <c r="D109" s="97"/>
      <c r="E109" s="294"/>
      <c r="F109" s="115"/>
      <c r="G109" s="115"/>
      <c r="H109" s="354"/>
      <c r="I109" s="317"/>
      <c r="J109" s="276" t="e">
        <f>IF(AND(Q109="",#REF!&gt;0,#REF!&lt;5),K109,)</f>
        <v>#REF!</v>
      </c>
      <c r="K109" s="274" t="str">
        <f>IF(D109="","ZZZ9",IF(AND(#REF!&gt;0,#REF!&lt;5),D109&amp;#REF!,D109&amp;"9"))</f>
        <v>ZZZ9</v>
      </c>
      <c r="L109" s="278">
        <f t="shared" si="3"/>
        <v>999</v>
      </c>
      <c r="M109" s="314">
        <f t="shared" si="4"/>
        <v>999</v>
      </c>
      <c r="N109" s="309"/>
      <c r="O109" s="272"/>
      <c r="P109" s="116">
        <f t="shared" si="5"/>
        <v>999</v>
      </c>
      <c r="Q109" s="98"/>
    </row>
    <row r="110" spans="1:17" s="11" customFormat="1" ht="18.95" customHeight="1">
      <c r="A110" s="279">
        <v>104</v>
      </c>
      <c r="B110" s="96"/>
      <c r="C110" s="96"/>
      <c r="D110" s="97"/>
      <c r="E110" s="294"/>
      <c r="F110" s="115"/>
      <c r="G110" s="115"/>
      <c r="H110" s="354"/>
      <c r="I110" s="317"/>
      <c r="J110" s="276" t="e">
        <f>IF(AND(Q110="",#REF!&gt;0,#REF!&lt;5),K110,)</f>
        <v>#REF!</v>
      </c>
      <c r="K110" s="274" t="str">
        <f>IF(D110="","ZZZ9",IF(AND(#REF!&gt;0,#REF!&lt;5),D110&amp;#REF!,D110&amp;"9"))</f>
        <v>ZZZ9</v>
      </c>
      <c r="L110" s="278">
        <f t="shared" si="3"/>
        <v>999</v>
      </c>
      <c r="M110" s="314">
        <f t="shared" si="4"/>
        <v>999</v>
      </c>
      <c r="N110" s="309"/>
      <c r="O110" s="272"/>
      <c r="P110" s="116">
        <f t="shared" si="5"/>
        <v>999</v>
      </c>
      <c r="Q110" s="98"/>
    </row>
    <row r="111" spans="1:17" s="11" customFormat="1" ht="18.95" customHeight="1">
      <c r="A111" s="279">
        <v>105</v>
      </c>
      <c r="B111" s="96"/>
      <c r="C111" s="96"/>
      <c r="D111" s="97"/>
      <c r="E111" s="294"/>
      <c r="F111" s="115"/>
      <c r="G111" s="115"/>
      <c r="H111" s="354"/>
      <c r="I111" s="317"/>
      <c r="J111" s="276" t="e">
        <f>IF(AND(Q111="",#REF!&gt;0,#REF!&lt;5),K111,)</f>
        <v>#REF!</v>
      </c>
      <c r="K111" s="274" t="str">
        <f>IF(D111="","ZZZ9",IF(AND(#REF!&gt;0,#REF!&lt;5),D111&amp;#REF!,D111&amp;"9"))</f>
        <v>ZZZ9</v>
      </c>
      <c r="L111" s="278">
        <f t="shared" si="3"/>
        <v>999</v>
      </c>
      <c r="M111" s="314">
        <f t="shared" si="4"/>
        <v>999</v>
      </c>
      <c r="N111" s="309"/>
      <c r="O111" s="272"/>
      <c r="P111" s="116">
        <f t="shared" si="5"/>
        <v>999</v>
      </c>
      <c r="Q111" s="98"/>
    </row>
    <row r="112" spans="1:17" s="11" customFormat="1" ht="18.95" customHeight="1">
      <c r="A112" s="279">
        <v>106</v>
      </c>
      <c r="B112" s="96"/>
      <c r="C112" s="96"/>
      <c r="D112" s="97"/>
      <c r="E112" s="294"/>
      <c r="F112" s="115"/>
      <c r="G112" s="115"/>
      <c r="H112" s="354"/>
      <c r="I112" s="317"/>
      <c r="J112" s="276" t="e">
        <f>IF(AND(Q112="",#REF!&gt;0,#REF!&lt;5),K112,)</f>
        <v>#REF!</v>
      </c>
      <c r="K112" s="274" t="str">
        <f>IF(D112="","ZZZ9",IF(AND(#REF!&gt;0,#REF!&lt;5),D112&amp;#REF!,D112&amp;"9"))</f>
        <v>ZZZ9</v>
      </c>
      <c r="L112" s="278">
        <f t="shared" si="3"/>
        <v>999</v>
      </c>
      <c r="M112" s="314">
        <f t="shared" si="4"/>
        <v>999</v>
      </c>
      <c r="N112" s="309"/>
      <c r="O112" s="272"/>
      <c r="P112" s="116">
        <f t="shared" si="5"/>
        <v>999</v>
      </c>
      <c r="Q112" s="98"/>
    </row>
    <row r="113" spans="1:17" s="11" customFormat="1" ht="18.95" customHeight="1">
      <c r="A113" s="279">
        <v>107</v>
      </c>
      <c r="B113" s="96"/>
      <c r="C113" s="96"/>
      <c r="D113" s="97"/>
      <c r="E113" s="294"/>
      <c r="F113" s="115"/>
      <c r="G113" s="115"/>
      <c r="H113" s="354"/>
      <c r="I113" s="317"/>
      <c r="J113" s="276" t="e">
        <f>IF(AND(Q113="",#REF!&gt;0,#REF!&lt;5),K113,)</f>
        <v>#REF!</v>
      </c>
      <c r="K113" s="274" t="str">
        <f>IF(D113="","ZZZ9",IF(AND(#REF!&gt;0,#REF!&lt;5),D113&amp;#REF!,D113&amp;"9"))</f>
        <v>ZZZ9</v>
      </c>
      <c r="L113" s="278">
        <f t="shared" si="3"/>
        <v>999</v>
      </c>
      <c r="M113" s="314">
        <f t="shared" si="4"/>
        <v>999</v>
      </c>
      <c r="N113" s="309"/>
      <c r="O113" s="272"/>
      <c r="P113" s="116">
        <f t="shared" si="5"/>
        <v>999</v>
      </c>
      <c r="Q113" s="98"/>
    </row>
    <row r="114" spans="1:17" s="11" customFormat="1" ht="18.95" customHeight="1">
      <c r="A114" s="279">
        <v>108</v>
      </c>
      <c r="B114" s="96"/>
      <c r="C114" s="96"/>
      <c r="D114" s="97"/>
      <c r="E114" s="294"/>
      <c r="F114" s="115"/>
      <c r="G114" s="115"/>
      <c r="H114" s="354"/>
      <c r="I114" s="317"/>
      <c r="J114" s="276" t="e">
        <f>IF(AND(Q114="",#REF!&gt;0,#REF!&lt;5),K114,)</f>
        <v>#REF!</v>
      </c>
      <c r="K114" s="274" t="str">
        <f>IF(D114="","ZZZ9",IF(AND(#REF!&gt;0,#REF!&lt;5),D114&amp;#REF!,D114&amp;"9"))</f>
        <v>ZZZ9</v>
      </c>
      <c r="L114" s="278">
        <f t="shared" si="3"/>
        <v>999</v>
      </c>
      <c r="M114" s="314">
        <f t="shared" si="4"/>
        <v>999</v>
      </c>
      <c r="N114" s="309"/>
      <c r="O114" s="272"/>
      <c r="P114" s="116">
        <f t="shared" si="5"/>
        <v>999</v>
      </c>
      <c r="Q114" s="98"/>
    </row>
    <row r="115" spans="1:17" s="11" customFormat="1" ht="18.95" customHeight="1">
      <c r="A115" s="279">
        <v>109</v>
      </c>
      <c r="B115" s="96"/>
      <c r="C115" s="96"/>
      <c r="D115" s="97"/>
      <c r="E115" s="294"/>
      <c r="F115" s="115"/>
      <c r="G115" s="115"/>
      <c r="H115" s="354"/>
      <c r="I115" s="317"/>
      <c r="J115" s="276" t="e">
        <f>IF(AND(Q115="",#REF!&gt;0,#REF!&lt;5),K115,)</f>
        <v>#REF!</v>
      </c>
      <c r="K115" s="274" t="str">
        <f>IF(D115="","ZZZ9",IF(AND(#REF!&gt;0,#REF!&lt;5),D115&amp;#REF!,D115&amp;"9"))</f>
        <v>ZZZ9</v>
      </c>
      <c r="L115" s="278">
        <f t="shared" si="3"/>
        <v>999</v>
      </c>
      <c r="M115" s="314">
        <f t="shared" si="4"/>
        <v>999</v>
      </c>
      <c r="N115" s="309"/>
      <c r="O115" s="272"/>
      <c r="P115" s="116">
        <f t="shared" si="5"/>
        <v>999</v>
      </c>
      <c r="Q115" s="98"/>
    </row>
    <row r="116" spans="1:17" s="11" customFormat="1" ht="18.95" customHeight="1">
      <c r="A116" s="279">
        <v>110</v>
      </c>
      <c r="B116" s="96"/>
      <c r="C116" s="96"/>
      <c r="D116" s="97"/>
      <c r="E116" s="294"/>
      <c r="F116" s="115"/>
      <c r="G116" s="115"/>
      <c r="H116" s="354"/>
      <c r="I116" s="317"/>
      <c r="J116" s="276" t="e">
        <f>IF(AND(Q116="",#REF!&gt;0,#REF!&lt;5),K116,)</f>
        <v>#REF!</v>
      </c>
      <c r="K116" s="274" t="str">
        <f>IF(D116="","ZZZ9",IF(AND(#REF!&gt;0,#REF!&lt;5),D116&amp;#REF!,D116&amp;"9"))</f>
        <v>ZZZ9</v>
      </c>
      <c r="L116" s="278">
        <f t="shared" si="3"/>
        <v>999</v>
      </c>
      <c r="M116" s="314">
        <f t="shared" si="4"/>
        <v>999</v>
      </c>
      <c r="N116" s="309"/>
      <c r="O116" s="272"/>
      <c r="P116" s="116">
        <f t="shared" si="5"/>
        <v>999</v>
      </c>
      <c r="Q116" s="98"/>
    </row>
    <row r="117" spans="1:17" s="11" customFormat="1" ht="18.95" customHeight="1">
      <c r="A117" s="279">
        <v>111</v>
      </c>
      <c r="B117" s="96"/>
      <c r="C117" s="96"/>
      <c r="D117" s="97"/>
      <c r="E117" s="294"/>
      <c r="F117" s="115"/>
      <c r="G117" s="115"/>
      <c r="H117" s="354"/>
      <c r="I117" s="317"/>
      <c r="J117" s="276" t="e">
        <f>IF(AND(Q117="",#REF!&gt;0,#REF!&lt;5),K117,)</f>
        <v>#REF!</v>
      </c>
      <c r="K117" s="274" t="str">
        <f>IF(D117="","ZZZ9",IF(AND(#REF!&gt;0,#REF!&lt;5),D117&amp;#REF!,D117&amp;"9"))</f>
        <v>ZZZ9</v>
      </c>
      <c r="L117" s="278">
        <f t="shared" si="3"/>
        <v>999</v>
      </c>
      <c r="M117" s="314">
        <f t="shared" si="4"/>
        <v>999</v>
      </c>
      <c r="N117" s="309"/>
      <c r="O117" s="272"/>
      <c r="P117" s="116">
        <f t="shared" si="5"/>
        <v>999</v>
      </c>
      <c r="Q117" s="98"/>
    </row>
    <row r="118" spans="1:17" s="11" customFormat="1" ht="18.95" customHeight="1">
      <c r="A118" s="279">
        <v>112</v>
      </c>
      <c r="B118" s="96"/>
      <c r="C118" s="96"/>
      <c r="D118" s="97"/>
      <c r="E118" s="294"/>
      <c r="F118" s="115"/>
      <c r="G118" s="115"/>
      <c r="H118" s="354"/>
      <c r="I118" s="317"/>
      <c r="J118" s="276" t="e">
        <f>IF(AND(Q118="",#REF!&gt;0,#REF!&lt;5),K118,)</f>
        <v>#REF!</v>
      </c>
      <c r="K118" s="274" t="str">
        <f>IF(D118="","ZZZ9",IF(AND(#REF!&gt;0,#REF!&lt;5),D118&amp;#REF!,D118&amp;"9"))</f>
        <v>ZZZ9</v>
      </c>
      <c r="L118" s="278">
        <f t="shared" si="3"/>
        <v>999</v>
      </c>
      <c r="M118" s="314">
        <f t="shared" si="4"/>
        <v>999</v>
      </c>
      <c r="N118" s="309"/>
      <c r="O118" s="272"/>
      <c r="P118" s="116">
        <f t="shared" si="5"/>
        <v>999</v>
      </c>
      <c r="Q118" s="98"/>
    </row>
    <row r="119" spans="1:17" s="11" customFormat="1" ht="18.95" customHeight="1">
      <c r="A119" s="279">
        <v>113</v>
      </c>
      <c r="B119" s="96"/>
      <c r="C119" s="96"/>
      <c r="D119" s="97"/>
      <c r="E119" s="294"/>
      <c r="F119" s="115"/>
      <c r="G119" s="115"/>
      <c r="H119" s="354"/>
      <c r="I119" s="317"/>
      <c r="J119" s="276" t="e">
        <f>IF(AND(Q119="",#REF!&gt;0,#REF!&lt;5),K119,)</f>
        <v>#REF!</v>
      </c>
      <c r="K119" s="274" t="str">
        <f>IF(D119="","ZZZ9",IF(AND(#REF!&gt;0,#REF!&lt;5),D119&amp;#REF!,D119&amp;"9"))</f>
        <v>ZZZ9</v>
      </c>
      <c r="L119" s="278">
        <f t="shared" si="3"/>
        <v>999</v>
      </c>
      <c r="M119" s="314">
        <f t="shared" si="4"/>
        <v>999</v>
      </c>
      <c r="N119" s="309"/>
      <c r="O119" s="272"/>
      <c r="P119" s="116">
        <f t="shared" si="5"/>
        <v>999</v>
      </c>
      <c r="Q119" s="98"/>
    </row>
    <row r="120" spans="1:17" s="11" customFormat="1" ht="18.95" customHeight="1">
      <c r="A120" s="279">
        <v>114</v>
      </c>
      <c r="B120" s="96"/>
      <c r="C120" s="96"/>
      <c r="D120" s="97"/>
      <c r="E120" s="294"/>
      <c r="F120" s="115"/>
      <c r="G120" s="115"/>
      <c r="H120" s="354"/>
      <c r="I120" s="317"/>
      <c r="J120" s="276" t="e">
        <f>IF(AND(Q120="",#REF!&gt;0,#REF!&lt;5),K120,)</f>
        <v>#REF!</v>
      </c>
      <c r="K120" s="274" t="str">
        <f>IF(D120="","ZZZ9",IF(AND(#REF!&gt;0,#REF!&lt;5),D120&amp;#REF!,D120&amp;"9"))</f>
        <v>ZZZ9</v>
      </c>
      <c r="L120" s="278">
        <f t="shared" si="3"/>
        <v>999</v>
      </c>
      <c r="M120" s="314">
        <f t="shared" si="4"/>
        <v>999</v>
      </c>
      <c r="N120" s="309"/>
      <c r="O120" s="272"/>
      <c r="P120" s="116">
        <f t="shared" si="5"/>
        <v>999</v>
      </c>
      <c r="Q120" s="98"/>
    </row>
    <row r="121" spans="1:17" s="11" customFormat="1" ht="18.95" customHeight="1">
      <c r="A121" s="279">
        <v>115</v>
      </c>
      <c r="B121" s="96"/>
      <c r="C121" s="96"/>
      <c r="D121" s="97"/>
      <c r="E121" s="294"/>
      <c r="F121" s="115"/>
      <c r="G121" s="115"/>
      <c r="H121" s="354"/>
      <c r="I121" s="317"/>
      <c r="J121" s="276" t="e">
        <f>IF(AND(Q121="",#REF!&gt;0,#REF!&lt;5),K121,)</f>
        <v>#REF!</v>
      </c>
      <c r="K121" s="274" t="str">
        <f>IF(D121="","ZZZ9",IF(AND(#REF!&gt;0,#REF!&lt;5),D121&amp;#REF!,D121&amp;"9"))</f>
        <v>ZZZ9</v>
      </c>
      <c r="L121" s="278">
        <f t="shared" si="3"/>
        <v>999</v>
      </c>
      <c r="M121" s="314">
        <f t="shared" si="4"/>
        <v>999</v>
      </c>
      <c r="N121" s="309"/>
      <c r="O121" s="272"/>
      <c r="P121" s="116">
        <f t="shared" si="5"/>
        <v>999</v>
      </c>
      <c r="Q121" s="98"/>
    </row>
    <row r="122" spans="1:17" s="11" customFormat="1" ht="18.95" customHeight="1">
      <c r="A122" s="279">
        <v>116</v>
      </c>
      <c r="B122" s="96"/>
      <c r="C122" s="96"/>
      <c r="D122" s="97"/>
      <c r="E122" s="294"/>
      <c r="F122" s="115"/>
      <c r="G122" s="115"/>
      <c r="H122" s="354"/>
      <c r="I122" s="317"/>
      <c r="J122" s="276" t="e">
        <f>IF(AND(Q122="",#REF!&gt;0,#REF!&lt;5),K122,)</f>
        <v>#REF!</v>
      </c>
      <c r="K122" s="274" t="str">
        <f>IF(D122="","ZZZ9",IF(AND(#REF!&gt;0,#REF!&lt;5),D122&amp;#REF!,D122&amp;"9"))</f>
        <v>ZZZ9</v>
      </c>
      <c r="L122" s="278">
        <f t="shared" si="3"/>
        <v>999</v>
      </c>
      <c r="M122" s="314">
        <f t="shared" si="4"/>
        <v>999</v>
      </c>
      <c r="N122" s="309"/>
      <c r="O122" s="272"/>
      <c r="P122" s="116">
        <f t="shared" si="5"/>
        <v>999</v>
      </c>
      <c r="Q122" s="98"/>
    </row>
    <row r="123" spans="1:17" s="11" customFormat="1" ht="18.95" customHeight="1">
      <c r="A123" s="279">
        <v>117</v>
      </c>
      <c r="B123" s="96"/>
      <c r="C123" s="96"/>
      <c r="D123" s="97"/>
      <c r="E123" s="294"/>
      <c r="F123" s="115"/>
      <c r="G123" s="115"/>
      <c r="H123" s="354"/>
      <c r="I123" s="317"/>
      <c r="J123" s="276" t="e">
        <f>IF(AND(Q123="",#REF!&gt;0,#REF!&lt;5),K123,)</f>
        <v>#REF!</v>
      </c>
      <c r="K123" s="274" t="str">
        <f>IF(D123="","ZZZ9",IF(AND(#REF!&gt;0,#REF!&lt;5),D123&amp;#REF!,D123&amp;"9"))</f>
        <v>ZZZ9</v>
      </c>
      <c r="L123" s="278">
        <f t="shared" si="3"/>
        <v>999</v>
      </c>
      <c r="M123" s="314">
        <f t="shared" si="4"/>
        <v>999</v>
      </c>
      <c r="N123" s="309"/>
      <c r="O123" s="272"/>
      <c r="P123" s="116">
        <f t="shared" si="5"/>
        <v>999</v>
      </c>
      <c r="Q123" s="98"/>
    </row>
    <row r="124" spans="1:17" s="11" customFormat="1" ht="18.95" customHeight="1">
      <c r="A124" s="279">
        <v>118</v>
      </c>
      <c r="B124" s="96"/>
      <c r="C124" s="96"/>
      <c r="D124" s="97"/>
      <c r="E124" s="294"/>
      <c r="F124" s="115"/>
      <c r="G124" s="115"/>
      <c r="H124" s="354"/>
      <c r="I124" s="317"/>
      <c r="J124" s="276" t="e">
        <f>IF(AND(Q124="",#REF!&gt;0,#REF!&lt;5),K124,)</f>
        <v>#REF!</v>
      </c>
      <c r="K124" s="274" t="str">
        <f>IF(D124="","ZZZ9",IF(AND(#REF!&gt;0,#REF!&lt;5),D124&amp;#REF!,D124&amp;"9"))</f>
        <v>ZZZ9</v>
      </c>
      <c r="L124" s="278">
        <f t="shared" si="3"/>
        <v>999</v>
      </c>
      <c r="M124" s="314">
        <f t="shared" si="4"/>
        <v>999</v>
      </c>
      <c r="N124" s="309"/>
      <c r="O124" s="272"/>
      <c r="P124" s="116">
        <f t="shared" si="5"/>
        <v>999</v>
      </c>
      <c r="Q124" s="98"/>
    </row>
    <row r="125" spans="1:17" s="11" customFormat="1" ht="18.95" customHeight="1">
      <c r="A125" s="279">
        <v>119</v>
      </c>
      <c r="B125" s="96"/>
      <c r="C125" s="96"/>
      <c r="D125" s="97"/>
      <c r="E125" s="294"/>
      <c r="F125" s="115"/>
      <c r="G125" s="115"/>
      <c r="H125" s="354"/>
      <c r="I125" s="317"/>
      <c r="J125" s="276" t="e">
        <f>IF(AND(Q125="",#REF!&gt;0,#REF!&lt;5),K125,)</f>
        <v>#REF!</v>
      </c>
      <c r="K125" s="274" t="str">
        <f>IF(D125="","ZZZ9",IF(AND(#REF!&gt;0,#REF!&lt;5),D125&amp;#REF!,D125&amp;"9"))</f>
        <v>ZZZ9</v>
      </c>
      <c r="L125" s="278">
        <f t="shared" si="3"/>
        <v>999</v>
      </c>
      <c r="M125" s="314">
        <f t="shared" si="4"/>
        <v>999</v>
      </c>
      <c r="N125" s="309"/>
      <c r="O125" s="272"/>
      <c r="P125" s="116">
        <f t="shared" si="5"/>
        <v>999</v>
      </c>
      <c r="Q125" s="98"/>
    </row>
    <row r="126" spans="1:17" s="11" customFormat="1" ht="18.95" customHeight="1">
      <c r="A126" s="279">
        <v>120</v>
      </c>
      <c r="B126" s="96"/>
      <c r="C126" s="96"/>
      <c r="D126" s="97"/>
      <c r="E126" s="294"/>
      <c r="F126" s="115"/>
      <c r="G126" s="115"/>
      <c r="H126" s="354"/>
      <c r="I126" s="317"/>
      <c r="J126" s="276" t="e">
        <f>IF(AND(Q126="",#REF!&gt;0,#REF!&lt;5),K126,)</f>
        <v>#REF!</v>
      </c>
      <c r="K126" s="274" t="str">
        <f>IF(D126="","ZZZ9",IF(AND(#REF!&gt;0,#REF!&lt;5),D126&amp;#REF!,D126&amp;"9"))</f>
        <v>ZZZ9</v>
      </c>
      <c r="L126" s="278">
        <f t="shared" si="3"/>
        <v>999</v>
      </c>
      <c r="M126" s="314">
        <f t="shared" si="4"/>
        <v>999</v>
      </c>
      <c r="N126" s="309"/>
      <c r="O126" s="272"/>
      <c r="P126" s="116">
        <f t="shared" si="5"/>
        <v>999</v>
      </c>
      <c r="Q126" s="98"/>
    </row>
    <row r="127" spans="1:17" s="11" customFormat="1" ht="18.95" customHeight="1">
      <c r="A127" s="279">
        <v>121</v>
      </c>
      <c r="B127" s="96"/>
      <c r="C127" s="96"/>
      <c r="D127" s="97"/>
      <c r="E127" s="294"/>
      <c r="F127" s="115"/>
      <c r="G127" s="115"/>
      <c r="H127" s="354"/>
      <c r="I127" s="317"/>
      <c r="J127" s="276" t="e">
        <f>IF(AND(Q127="",#REF!&gt;0,#REF!&lt;5),K127,)</f>
        <v>#REF!</v>
      </c>
      <c r="K127" s="274" t="str">
        <f>IF(D127="","ZZZ9",IF(AND(#REF!&gt;0,#REF!&lt;5),D127&amp;#REF!,D127&amp;"9"))</f>
        <v>ZZZ9</v>
      </c>
      <c r="L127" s="278">
        <f t="shared" si="3"/>
        <v>999</v>
      </c>
      <c r="M127" s="314">
        <f t="shared" si="4"/>
        <v>999</v>
      </c>
      <c r="N127" s="309"/>
      <c r="O127" s="272"/>
      <c r="P127" s="116">
        <f t="shared" si="5"/>
        <v>999</v>
      </c>
      <c r="Q127" s="98"/>
    </row>
    <row r="128" spans="1:17" s="11" customFormat="1" ht="18.95" customHeight="1">
      <c r="A128" s="279">
        <v>122</v>
      </c>
      <c r="B128" s="96"/>
      <c r="C128" s="96"/>
      <c r="D128" s="97"/>
      <c r="E128" s="294"/>
      <c r="F128" s="115"/>
      <c r="G128" s="115"/>
      <c r="H128" s="354"/>
      <c r="I128" s="317"/>
      <c r="J128" s="276" t="e">
        <f>IF(AND(Q128="",#REF!&gt;0,#REF!&lt;5),K128,)</f>
        <v>#REF!</v>
      </c>
      <c r="K128" s="274" t="str">
        <f>IF(D128="","ZZZ9",IF(AND(#REF!&gt;0,#REF!&lt;5),D128&amp;#REF!,D128&amp;"9"))</f>
        <v>ZZZ9</v>
      </c>
      <c r="L128" s="278">
        <f t="shared" si="3"/>
        <v>999</v>
      </c>
      <c r="M128" s="314">
        <f t="shared" si="4"/>
        <v>999</v>
      </c>
      <c r="N128" s="309"/>
      <c r="O128" s="272"/>
      <c r="P128" s="116">
        <f t="shared" si="5"/>
        <v>999</v>
      </c>
      <c r="Q128" s="98"/>
    </row>
    <row r="129" spans="1:17" s="11" customFormat="1" ht="18.95" customHeight="1">
      <c r="A129" s="279">
        <v>123</v>
      </c>
      <c r="B129" s="96"/>
      <c r="C129" s="96"/>
      <c r="D129" s="97"/>
      <c r="E129" s="294"/>
      <c r="F129" s="115"/>
      <c r="G129" s="115"/>
      <c r="H129" s="354"/>
      <c r="I129" s="317"/>
      <c r="J129" s="276" t="e">
        <f>IF(AND(Q129="",#REF!&gt;0,#REF!&lt;5),K129,)</f>
        <v>#REF!</v>
      </c>
      <c r="K129" s="274" t="str">
        <f>IF(D129="","ZZZ9",IF(AND(#REF!&gt;0,#REF!&lt;5),D129&amp;#REF!,D129&amp;"9"))</f>
        <v>ZZZ9</v>
      </c>
      <c r="L129" s="278">
        <f t="shared" si="3"/>
        <v>999</v>
      </c>
      <c r="M129" s="314">
        <f t="shared" si="4"/>
        <v>999</v>
      </c>
      <c r="N129" s="309"/>
      <c r="O129" s="272"/>
      <c r="P129" s="116">
        <f t="shared" si="5"/>
        <v>999</v>
      </c>
      <c r="Q129" s="98"/>
    </row>
    <row r="130" spans="1:17" s="11" customFormat="1" ht="18.95" customHeight="1">
      <c r="A130" s="279">
        <v>124</v>
      </c>
      <c r="B130" s="96"/>
      <c r="C130" s="96"/>
      <c r="D130" s="97"/>
      <c r="E130" s="294"/>
      <c r="F130" s="115"/>
      <c r="G130" s="115"/>
      <c r="H130" s="354"/>
      <c r="I130" s="317"/>
      <c r="J130" s="276" t="e">
        <f>IF(AND(Q130="",#REF!&gt;0,#REF!&lt;5),K130,)</f>
        <v>#REF!</v>
      </c>
      <c r="K130" s="274" t="str">
        <f>IF(D130="","ZZZ9",IF(AND(#REF!&gt;0,#REF!&lt;5),D130&amp;#REF!,D130&amp;"9"))</f>
        <v>ZZZ9</v>
      </c>
      <c r="L130" s="278">
        <f t="shared" si="3"/>
        <v>999</v>
      </c>
      <c r="M130" s="314">
        <f t="shared" si="4"/>
        <v>999</v>
      </c>
      <c r="N130" s="309"/>
      <c r="O130" s="272"/>
      <c r="P130" s="116">
        <f t="shared" si="5"/>
        <v>999</v>
      </c>
      <c r="Q130" s="98"/>
    </row>
    <row r="131" spans="1:17" s="11" customFormat="1" ht="18.95" customHeight="1">
      <c r="A131" s="279">
        <v>125</v>
      </c>
      <c r="B131" s="96"/>
      <c r="C131" s="96"/>
      <c r="D131" s="97"/>
      <c r="E131" s="294"/>
      <c r="F131" s="115"/>
      <c r="G131" s="115"/>
      <c r="H131" s="354"/>
      <c r="I131" s="317"/>
      <c r="J131" s="276" t="e">
        <f>IF(AND(Q131="",#REF!&gt;0,#REF!&lt;5),K131,)</f>
        <v>#REF!</v>
      </c>
      <c r="K131" s="274" t="str">
        <f>IF(D131="","ZZZ9",IF(AND(#REF!&gt;0,#REF!&lt;5),D131&amp;#REF!,D131&amp;"9"))</f>
        <v>ZZZ9</v>
      </c>
      <c r="L131" s="278">
        <f t="shared" si="3"/>
        <v>999</v>
      </c>
      <c r="M131" s="314">
        <f t="shared" si="4"/>
        <v>999</v>
      </c>
      <c r="N131" s="309"/>
      <c r="O131" s="272"/>
      <c r="P131" s="116">
        <f t="shared" si="5"/>
        <v>999</v>
      </c>
      <c r="Q131" s="98"/>
    </row>
    <row r="132" spans="1:17" s="11" customFormat="1" ht="18.95" customHeight="1">
      <c r="A132" s="279">
        <v>126</v>
      </c>
      <c r="B132" s="96"/>
      <c r="C132" s="96"/>
      <c r="D132" s="97"/>
      <c r="E132" s="294"/>
      <c r="F132" s="115"/>
      <c r="G132" s="115"/>
      <c r="H132" s="354"/>
      <c r="I132" s="317"/>
      <c r="J132" s="276" t="e">
        <f>IF(AND(Q132="",#REF!&gt;0,#REF!&lt;5),K132,)</f>
        <v>#REF!</v>
      </c>
      <c r="K132" s="274" t="str">
        <f>IF(D132="","ZZZ9",IF(AND(#REF!&gt;0,#REF!&lt;5),D132&amp;#REF!,D132&amp;"9"))</f>
        <v>ZZZ9</v>
      </c>
      <c r="L132" s="278">
        <f t="shared" si="3"/>
        <v>999</v>
      </c>
      <c r="M132" s="314">
        <f t="shared" si="4"/>
        <v>999</v>
      </c>
      <c r="N132" s="309"/>
      <c r="O132" s="272"/>
      <c r="P132" s="116">
        <f t="shared" si="5"/>
        <v>999</v>
      </c>
      <c r="Q132" s="98"/>
    </row>
    <row r="133" spans="1:17" s="11" customFormat="1" ht="18.95" customHeight="1">
      <c r="A133" s="279">
        <v>127</v>
      </c>
      <c r="B133" s="96"/>
      <c r="C133" s="96"/>
      <c r="D133" s="97"/>
      <c r="E133" s="294"/>
      <c r="F133" s="115"/>
      <c r="G133" s="115"/>
      <c r="H133" s="354"/>
      <c r="I133" s="317"/>
      <c r="J133" s="276" t="e">
        <f>IF(AND(Q133="",#REF!&gt;0,#REF!&lt;5),K133,)</f>
        <v>#REF!</v>
      </c>
      <c r="K133" s="274" t="str">
        <f>IF(D133="","ZZZ9",IF(AND(#REF!&gt;0,#REF!&lt;5),D133&amp;#REF!,D133&amp;"9"))</f>
        <v>ZZZ9</v>
      </c>
      <c r="L133" s="278">
        <f t="shared" si="3"/>
        <v>999</v>
      </c>
      <c r="M133" s="314">
        <f t="shared" si="4"/>
        <v>999</v>
      </c>
      <c r="N133" s="309"/>
      <c r="O133" s="272"/>
      <c r="P133" s="116">
        <f t="shared" si="5"/>
        <v>999</v>
      </c>
      <c r="Q133" s="98"/>
    </row>
    <row r="134" spans="1:17" s="11" customFormat="1" ht="18.95" customHeight="1">
      <c r="A134" s="279">
        <v>128</v>
      </c>
      <c r="B134" s="96"/>
      <c r="C134" s="96"/>
      <c r="D134" s="97"/>
      <c r="E134" s="294"/>
      <c r="F134" s="115"/>
      <c r="G134" s="115"/>
      <c r="H134" s="354"/>
      <c r="I134" s="317"/>
      <c r="J134" s="276" t="e">
        <f>IF(AND(Q134="",#REF!&gt;0,#REF!&lt;5),K134,)</f>
        <v>#REF!</v>
      </c>
      <c r="K134" s="274" t="str">
        <f>IF(D134="","ZZZ9",IF(AND(#REF!&gt;0,#REF!&lt;5),D134&amp;#REF!,D134&amp;"9"))</f>
        <v>ZZZ9</v>
      </c>
      <c r="L134" s="278">
        <f t="shared" si="3"/>
        <v>999</v>
      </c>
      <c r="M134" s="314">
        <f t="shared" si="4"/>
        <v>999</v>
      </c>
      <c r="N134" s="309"/>
      <c r="O134" s="315"/>
      <c r="P134" s="316">
        <f t="shared" si="5"/>
        <v>999</v>
      </c>
      <c r="Q134" s="317"/>
    </row>
    <row r="135" spans="1:17">
      <c r="A135" s="279">
        <v>129</v>
      </c>
      <c r="B135" s="96"/>
      <c r="C135" s="96"/>
      <c r="D135" s="97"/>
      <c r="E135" s="294"/>
      <c r="F135" s="115"/>
      <c r="G135" s="115"/>
      <c r="H135" s="354"/>
      <c r="I135" s="317"/>
      <c r="J135" s="276" t="e">
        <f>IF(AND(Q135="",#REF!&gt;0,#REF!&lt;5),K135,)</f>
        <v>#REF!</v>
      </c>
      <c r="K135" s="274" t="str">
        <f>IF(D135="","ZZZ9",IF(AND(#REF!&gt;0,#REF!&lt;5),D135&amp;#REF!,D135&amp;"9"))</f>
        <v>ZZZ9</v>
      </c>
      <c r="L135" s="278">
        <f t="shared" si="3"/>
        <v>999</v>
      </c>
      <c r="M135" s="314">
        <f t="shared" si="4"/>
        <v>999</v>
      </c>
      <c r="N135" s="309"/>
      <c r="O135" s="272"/>
      <c r="P135" s="116">
        <f t="shared" si="5"/>
        <v>999</v>
      </c>
      <c r="Q135" s="98"/>
    </row>
    <row r="136" spans="1:17">
      <c r="A136" s="279">
        <v>130</v>
      </c>
      <c r="B136" s="96"/>
      <c r="C136" s="96"/>
      <c r="D136" s="97"/>
      <c r="E136" s="294"/>
      <c r="F136" s="115"/>
      <c r="G136" s="115"/>
      <c r="H136" s="354"/>
      <c r="I136" s="317"/>
      <c r="J136" s="276" t="e">
        <f>IF(AND(Q136="",#REF!&gt;0,#REF!&lt;5),K136,)</f>
        <v>#REF!</v>
      </c>
      <c r="K136" s="274" t="str">
        <f>IF(D136="","ZZZ9",IF(AND(#REF!&gt;0,#REF!&lt;5),D136&amp;#REF!,D136&amp;"9"))</f>
        <v>ZZZ9</v>
      </c>
      <c r="L136" s="278">
        <f t="shared" si="3"/>
        <v>999</v>
      </c>
      <c r="M136" s="314">
        <f t="shared" si="4"/>
        <v>999</v>
      </c>
      <c r="N136" s="309"/>
      <c r="O136" s="272"/>
      <c r="P136" s="116">
        <f t="shared" si="5"/>
        <v>999</v>
      </c>
      <c r="Q136" s="98"/>
    </row>
    <row r="137" spans="1:17">
      <c r="A137" s="279">
        <v>131</v>
      </c>
      <c r="B137" s="96"/>
      <c r="C137" s="96"/>
      <c r="D137" s="97"/>
      <c r="E137" s="294"/>
      <c r="F137" s="115"/>
      <c r="G137" s="115"/>
      <c r="H137" s="354"/>
      <c r="I137" s="317"/>
      <c r="J137" s="276" t="e">
        <f>IF(AND(Q137="",#REF!&gt;0,#REF!&lt;5),K137,)</f>
        <v>#REF!</v>
      </c>
      <c r="K137" s="274" t="str">
        <f>IF(D137="","ZZZ9",IF(AND(#REF!&gt;0,#REF!&lt;5),D137&amp;#REF!,D137&amp;"9"))</f>
        <v>ZZZ9</v>
      </c>
      <c r="L137" s="278">
        <f t="shared" si="3"/>
        <v>999</v>
      </c>
      <c r="M137" s="314">
        <f t="shared" si="4"/>
        <v>999</v>
      </c>
      <c r="N137" s="309"/>
      <c r="O137" s="272"/>
      <c r="P137" s="116">
        <f t="shared" si="5"/>
        <v>999</v>
      </c>
      <c r="Q137" s="98"/>
    </row>
    <row r="138" spans="1:17">
      <c r="A138" s="279">
        <v>132</v>
      </c>
      <c r="B138" s="96"/>
      <c r="C138" s="96"/>
      <c r="D138" s="97"/>
      <c r="E138" s="294"/>
      <c r="F138" s="115"/>
      <c r="G138" s="115"/>
      <c r="H138" s="354"/>
      <c r="I138" s="317"/>
      <c r="J138" s="276" t="e">
        <f>IF(AND(Q138="",#REF!&gt;0,#REF!&lt;5),K138,)</f>
        <v>#REF!</v>
      </c>
      <c r="K138" s="274" t="str">
        <f>IF(D138="","ZZZ9",IF(AND(#REF!&gt;0,#REF!&lt;5),D138&amp;#REF!,D138&amp;"9"))</f>
        <v>ZZZ9</v>
      </c>
      <c r="L138" s="278">
        <f t="shared" si="3"/>
        <v>999</v>
      </c>
      <c r="M138" s="314">
        <f t="shared" si="4"/>
        <v>999</v>
      </c>
      <c r="N138" s="309"/>
      <c r="O138" s="272"/>
      <c r="P138" s="116">
        <f t="shared" si="5"/>
        <v>999</v>
      </c>
      <c r="Q138" s="98"/>
    </row>
    <row r="139" spans="1:17">
      <c r="A139" s="279">
        <v>133</v>
      </c>
      <c r="B139" s="96"/>
      <c r="C139" s="96"/>
      <c r="D139" s="97"/>
      <c r="E139" s="294"/>
      <c r="F139" s="115"/>
      <c r="G139" s="115"/>
      <c r="H139" s="354"/>
      <c r="I139" s="317"/>
      <c r="J139" s="276" t="e">
        <f>IF(AND(Q139="",#REF!&gt;0,#REF!&lt;5),K139,)</f>
        <v>#REF!</v>
      </c>
      <c r="K139" s="274" t="str">
        <f>IF(D139="","ZZZ9",IF(AND(#REF!&gt;0,#REF!&lt;5),D139&amp;#REF!,D139&amp;"9"))</f>
        <v>ZZZ9</v>
      </c>
      <c r="L139" s="278">
        <f t="shared" si="3"/>
        <v>999</v>
      </c>
      <c r="M139" s="314">
        <f t="shared" si="4"/>
        <v>999</v>
      </c>
      <c r="N139" s="309"/>
      <c r="O139" s="272"/>
      <c r="P139" s="116">
        <f t="shared" si="5"/>
        <v>999</v>
      </c>
      <c r="Q139" s="98"/>
    </row>
    <row r="140" spans="1:17">
      <c r="A140" s="279">
        <v>134</v>
      </c>
      <c r="B140" s="96"/>
      <c r="C140" s="96"/>
      <c r="D140" s="97"/>
      <c r="E140" s="294"/>
      <c r="F140" s="115"/>
      <c r="G140" s="115"/>
      <c r="H140" s="354"/>
      <c r="I140" s="317"/>
      <c r="J140" s="276" t="e">
        <f>IF(AND(Q140="",#REF!&gt;0,#REF!&lt;5),K140,)</f>
        <v>#REF!</v>
      </c>
      <c r="K140" s="274" t="str">
        <f>IF(D140="","ZZZ9",IF(AND(#REF!&gt;0,#REF!&lt;5),D140&amp;#REF!,D140&amp;"9"))</f>
        <v>ZZZ9</v>
      </c>
      <c r="L140" s="278">
        <f t="shared" si="3"/>
        <v>999</v>
      </c>
      <c r="M140" s="314">
        <f t="shared" si="4"/>
        <v>999</v>
      </c>
      <c r="N140" s="309"/>
      <c r="O140" s="272"/>
      <c r="P140" s="116">
        <f t="shared" si="5"/>
        <v>999</v>
      </c>
      <c r="Q140" s="98"/>
    </row>
    <row r="141" spans="1:17">
      <c r="A141" s="279">
        <v>135</v>
      </c>
      <c r="B141" s="96"/>
      <c r="C141" s="96"/>
      <c r="D141" s="97"/>
      <c r="E141" s="294"/>
      <c r="F141" s="115"/>
      <c r="G141" s="115"/>
      <c r="H141" s="354"/>
      <c r="I141" s="317"/>
      <c r="J141" s="276" t="e">
        <f>IF(AND(Q141="",#REF!&gt;0,#REF!&lt;5),K141,)</f>
        <v>#REF!</v>
      </c>
      <c r="K141" s="274" t="str">
        <f>IF(D141="","ZZZ9",IF(AND(#REF!&gt;0,#REF!&lt;5),D141&amp;#REF!,D141&amp;"9"))</f>
        <v>ZZZ9</v>
      </c>
      <c r="L141" s="278">
        <f t="shared" si="3"/>
        <v>999</v>
      </c>
      <c r="M141" s="314">
        <f t="shared" si="4"/>
        <v>999</v>
      </c>
      <c r="N141" s="309"/>
      <c r="O141" s="315"/>
      <c r="P141" s="316">
        <f t="shared" si="5"/>
        <v>999</v>
      </c>
      <c r="Q141" s="317"/>
    </row>
    <row r="142" spans="1:17">
      <c r="A142" s="279">
        <v>136</v>
      </c>
      <c r="B142" s="96"/>
      <c r="C142" s="96"/>
      <c r="D142" s="97"/>
      <c r="E142" s="294"/>
      <c r="F142" s="115"/>
      <c r="G142" s="115"/>
      <c r="H142" s="354"/>
      <c r="I142" s="317"/>
      <c r="J142" s="276" t="e">
        <f>IF(AND(Q142="",#REF!&gt;0,#REF!&lt;5),K142,)</f>
        <v>#REF!</v>
      </c>
      <c r="K142" s="274" t="str">
        <f>IF(D142="","ZZZ9",IF(AND(#REF!&gt;0,#REF!&lt;5),D142&amp;#REF!,D142&amp;"9"))</f>
        <v>ZZZ9</v>
      </c>
      <c r="L142" s="278">
        <f t="shared" si="3"/>
        <v>999</v>
      </c>
      <c r="M142" s="314">
        <f t="shared" si="4"/>
        <v>999</v>
      </c>
      <c r="N142" s="309"/>
      <c r="O142" s="272"/>
      <c r="P142" s="116">
        <f t="shared" si="5"/>
        <v>999</v>
      </c>
      <c r="Q142" s="98"/>
    </row>
    <row r="143" spans="1:17">
      <c r="A143" s="279">
        <v>137</v>
      </c>
      <c r="B143" s="96"/>
      <c r="C143" s="96"/>
      <c r="D143" s="97"/>
      <c r="E143" s="294"/>
      <c r="F143" s="115"/>
      <c r="G143" s="115"/>
      <c r="H143" s="354"/>
      <c r="I143" s="317"/>
      <c r="J143" s="276" t="e">
        <f>IF(AND(Q143="",#REF!&gt;0,#REF!&lt;5),K143,)</f>
        <v>#REF!</v>
      </c>
      <c r="K143" s="274" t="str">
        <f>IF(D143="","ZZZ9",IF(AND(#REF!&gt;0,#REF!&lt;5),D143&amp;#REF!,D143&amp;"9"))</f>
        <v>ZZZ9</v>
      </c>
      <c r="L143" s="278">
        <f t="shared" si="3"/>
        <v>999</v>
      </c>
      <c r="M143" s="314">
        <f t="shared" si="4"/>
        <v>999</v>
      </c>
      <c r="N143" s="309"/>
      <c r="O143" s="272"/>
      <c r="P143" s="116">
        <f t="shared" si="5"/>
        <v>999</v>
      </c>
      <c r="Q143" s="98"/>
    </row>
    <row r="144" spans="1:17">
      <c r="A144" s="279">
        <v>138</v>
      </c>
      <c r="B144" s="96"/>
      <c r="C144" s="96"/>
      <c r="D144" s="97"/>
      <c r="E144" s="294"/>
      <c r="F144" s="115"/>
      <c r="G144" s="115"/>
      <c r="H144" s="354"/>
      <c r="I144" s="317"/>
      <c r="J144" s="276" t="e">
        <f>IF(AND(Q144="",#REF!&gt;0,#REF!&lt;5),K144,)</f>
        <v>#REF!</v>
      </c>
      <c r="K144" s="274" t="str">
        <f>IF(D144="","ZZZ9",IF(AND(#REF!&gt;0,#REF!&lt;5),D144&amp;#REF!,D144&amp;"9"))</f>
        <v>ZZZ9</v>
      </c>
      <c r="L144" s="278">
        <f t="shared" si="3"/>
        <v>999</v>
      </c>
      <c r="M144" s="314">
        <f t="shared" si="4"/>
        <v>999</v>
      </c>
      <c r="N144" s="309"/>
      <c r="O144" s="272"/>
      <c r="P144" s="116">
        <f t="shared" si="5"/>
        <v>999</v>
      </c>
      <c r="Q144" s="98"/>
    </row>
    <row r="145" spans="1:17">
      <c r="A145" s="279">
        <v>139</v>
      </c>
      <c r="B145" s="96"/>
      <c r="C145" s="96"/>
      <c r="D145" s="97"/>
      <c r="E145" s="294"/>
      <c r="F145" s="115"/>
      <c r="G145" s="115"/>
      <c r="H145" s="354"/>
      <c r="I145" s="317"/>
      <c r="J145" s="276" t="e">
        <f>IF(AND(Q145="",#REF!&gt;0,#REF!&lt;5),K145,)</f>
        <v>#REF!</v>
      </c>
      <c r="K145" s="274" t="str">
        <f>IF(D145="","ZZZ9",IF(AND(#REF!&gt;0,#REF!&lt;5),D145&amp;#REF!,D145&amp;"9"))</f>
        <v>ZZZ9</v>
      </c>
      <c r="L145" s="278">
        <f t="shared" si="3"/>
        <v>999</v>
      </c>
      <c r="M145" s="314">
        <f t="shared" si="4"/>
        <v>999</v>
      </c>
      <c r="N145" s="309"/>
      <c r="O145" s="272"/>
      <c r="P145" s="116">
        <f t="shared" si="5"/>
        <v>999</v>
      </c>
      <c r="Q145" s="98"/>
    </row>
    <row r="146" spans="1:17">
      <c r="A146" s="279">
        <v>140</v>
      </c>
      <c r="B146" s="96"/>
      <c r="C146" s="96"/>
      <c r="D146" s="97"/>
      <c r="E146" s="294"/>
      <c r="F146" s="115"/>
      <c r="G146" s="115"/>
      <c r="H146" s="354"/>
      <c r="I146" s="317"/>
      <c r="J146" s="276" t="e">
        <f>IF(AND(Q146="",#REF!&gt;0,#REF!&lt;5),K146,)</f>
        <v>#REF!</v>
      </c>
      <c r="K146" s="274" t="str">
        <f>IF(D146="","ZZZ9",IF(AND(#REF!&gt;0,#REF!&lt;5),D146&amp;#REF!,D146&amp;"9"))</f>
        <v>ZZZ9</v>
      </c>
      <c r="L146" s="278">
        <f t="shared" si="3"/>
        <v>999</v>
      </c>
      <c r="M146" s="314">
        <f t="shared" si="4"/>
        <v>999</v>
      </c>
      <c r="N146" s="309"/>
      <c r="O146" s="272"/>
      <c r="P146" s="116">
        <f t="shared" si="5"/>
        <v>999</v>
      </c>
      <c r="Q146" s="98"/>
    </row>
    <row r="147" spans="1:17">
      <c r="A147" s="279">
        <v>141</v>
      </c>
      <c r="B147" s="96"/>
      <c r="C147" s="96"/>
      <c r="D147" s="97"/>
      <c r="E147" s="294"/>
      <c r="F147" s="115"/>
      <c r="G147" s="115"/>
      <c r="H147" s="354"/>
      <c r="I147" s="317"/>
      <c r="J147" s="276" t="e">
        <f>IF(AND(Q147="",#REF!&gt;0,#REF!&lt;5),K147,)</f>
        <v>#REF!</v>
      </c>
      <c r="K147" s="274" t="str">
        <f>IF(D147="","ZZZ9",IF(AND(#REF!&gt;0,#REF!&lt;5),D147&amp;#REF!,D147&amp;"9"))</f>
        <v>ZZZ9</v>
      </c>
      <c r="L147" s="278">
        <f t="shared" si="3"/>
        <v>999</v>
      </c>
      <c r="M147" s="314">
        <f t="shared" si="4"/>
        <v>999</v>
      </c>
      <c r="N147" s="309"/>
      <c r="O147" s="272"/>
      <c r="P147" s="116">
        <f t="shared" si="5"/>
        <v>999</v>
      </c>
      <c r="Q147" s="98"/>
    </row>
    <row r="148" spans="1:17">
      <c r="A148" s="279">
        <v>142</v>
      </c>
      <c r="B148" s="96"/>
      <c r="C148" s="96"/>
      <c r="D148" s="97"/>
      <c r="E148" s="294"/>
      <c r="F148" s="115"/>
      <c r="G148" s="115"/>
      <c r="H148" s="354"/>
      <c r="I148" s="317"/>
      <c r="J148" s="276" t="e">
        <f>IF(AND(Q148="",#REF!&gt;0,#REF!&lt;5),K148,)</f>
        <v>#REF!</v>
      </c>
      <c r="K148" s="274" t="str">
        <f>IF(D148="","ZZZ9",IF(AND(#REF!&gt;0,#REF!&lt;5),D148&amp;#REF!,D148&amp;"9"))</f>
        <v>ZZZ9</v>
      </c>
      <c r="L148" s="278">
        <f t="shared" si="3"/>
        <v>999</v>
      </c>
      <c r="M148" s="314">
        <f t="shared" si="4"/>
        <v>999</v>
      </c>
      <c r="N148" s="309"/>
      <c r="O148" s="315"/>
      <c r="P148" s="316">
        <f t="shared" si="5"/>
        <v>999</v>
      </c>
      <c r="Q148" s="317"/>
    </row>
    <row r="149" spans="1:17">
      <c r="A149" s="279">
        <v>143</v>
      </c>
      <c r="B149" s="96"/>
      <c r="C149" s="96"/>
      <c r="D149" s="97"/>
      <c r="E149" s="294"/>
      <c r="F149" s="115"/>
      <c r="G149" s="115"/>
      <c r="H149" s="354"/>
      <c r="I149" s="317"/>
      <c r="J149" s="276" t="e">
        <f>IF(AND(Q149="",#REF!&gt;0,#REF!&lt;5),K149,)</f>
        <v>#REF!</v>
      </c>
      <c r="K149" s="274" t="str">
        <f>IF(D149="","ZZZ9",IF(AND(#REF!&gt;0,#REF!&lt;5),D149&amp;#REF!,D149&amp;"9"))</f>
        <v>ZZZ9</v>
      </c>
      <c r="L149" s="278">
        <f t="shared" si="3"/>
        <v>999</v>
      </c>
      <c r="M149" s="314">
        <f t="shared" si="4"/>
        <v>999</v>
      </c>
      <c r="N149" s="309"/>
      <c r="O149" s="272"/>
      <c r="P149" s="116">
        <f t="shared" si="5"/>
        <v>999</v>
      </c>
      <c r="Q149" s="98"/>
    </row>
    <row r="150" spans="1:17">
      <c r="A150" s="279">
        <v>144</v>
      </c>
      <c r="B150" s="96"/>
      <c r="C150" s="96"/>
      <c r="D150" s="97"/>
      <c r="E150" s="294"/>
      <c r="F150" s="115"/>
      <c r="G150" s="115"/>
      <c r="H150" s="354"/>
      <c r="I150" s="317"/>
      <c r="J150" s="276" t="e">
        <f>IF(AND(Q150="",#REF!&gt;0,#REF!&lt;5),K150,)</f>
        <v>#REF!</v>
      </c>
      <c r="K150" s="274" t="str">
        <f>IF(D150="","ZZZ9",IF(AND(#REF!&gt;0,#REF!&lt;5),D150&amp;#REF!,D150&amp;"9"))</f>
        <v>ZZZ9</v>
      </c>
      <c r="L150" s="278">
        <f t="shared" si="3"/>
        <v>999</v>
      </c>
      <c r="M150" s="314">
        <f t="shared" si="4"/>
        <v>999</v>
      </c>
      <c r="N150" s="309"/>
      <c r="O150" s="272"/>
      <c r="P150" s="116">
        <f t="shared" si="5"/>
        <v>999</v>
      </c>
      <c r="Q150" s="98"/>
    </row>
    <row r="151" spans="1:17">
      <c r="A151" s="279">
        <v>145</v>
      </c>
      <c r="B151" s="96"/>
      <c r="C151" s="96"/>
      <c r="D151" s="97"/>
      <c r="E151" s="294"/>
      <c r="F151" s="115"/>
      <c r="G151" s="115"/>
      <c r="H151" s="354"/>
      <c r="I151" s="317"/>
      <c r="J151" s="276" t="e">
        <f>IF(AND(Q151="",#REF!&gt;0,#REF!&lt;5),K151,)</f>
        <v>#REF!</v>
      </c>
      <c r="K151" s="274" t="str">
        <f>IF(D151="","ZZZ9",IF(AND(#REF!&gt;0,#REF!&lt;5),D151&amp;#REF!,D151&amp;"9"))</f>
        <v>ZZZ9</v>
      </c>
      <c r="L151" s="278">
        <f t="shared" si="3"/>
        <v>999</v>
      </c>
      <c r="M151" s="314">
        <f t="shared" si="4"/>
        <v>999</v>
      </c>
      <c r="N151" s="309"/>
      <c r="O151" s="272"/>
      <c r="P151" s="116">
        <f t="shared" si="5"/>
        <v>999</v>
      </c>
      <c r="Q151" s="98"/>
    </row>
    <row r="152" spans="1:17">
      <c r="A152" s="279">
        <v>146</v>
      </c>
      <c r="B152" s="96"/>
      <c r="C152" s="96"/>
      <c r="D152" s="97"/>
      <c r="E152" s="294"/>
      <c r="F152" s="115"/>
      <c r="G152" s="115"/>
      <c r="H152" s="354"/>
      <c r="I152" s="317"/>
      <c r="J152" s="276" t="e">
        <f>IF(AND(Q152="",#REF!&gt;0,#REF!&lt;5),K152,)</f>
        <v>#REF!</v>
      </c>
      <c r="K152" s="274" t="str">
        <f>IF(D152="","ZZZ9",IF(AND(#REF!&gt;0,#REF!&lt;5),D152&amp;#REF!,D152&amp;"9"))</f>
        <v>ZZZ9</v>
      </c>
      <c r="L152" s="278">
        <f t="shared" si="3"/>
        <v>999</v>
      </c>
      <c r="M152" s="314">
        <f t="shared" si="4"/>
        <v>999</v>
      </c>
      <c r="N152" s="309"/>
      <c r="O152" s="272"/>
      <c r="P152" s="116">
        <f t="shared" si="5"/>
        <v>999</v>
      </c>
      <c r="Q152" s="98"/>
    </row>
    <row r="153" spans="1:17">
      <c r="A153" s="279">
        <v>147</v>
      </c>
      <c r="B153" s="96"/>
      <c r="C153" s="96"/>
      <c r="D153" s="97"/>
      <c r="E153" s="294"/>
      <c r="F153" s="115"/>
      <c r="G153" s="115"/>
      <c r="H153" s="354"/>
      <c r="I153" s="317"/>
      <c r="J153" s="276" t="e">
        <f>IF(AND(Q153="",#REF!&gt;0,#REF!&lt;5),K153,)</f>
        <v>#REF!</v>
      </c>
      <c r="K153" s="274" t="str">
        <f>IF(D153="","ZZZ9",IF(AND(#REF!&gt;0,#REF!&lt;5),D153&amp;#REF!,D153&amp;"9"))</f>
        <v>ZZZ9</v>
      </c>
      <c r="L153" s="278">
        <f t="shared" si="3"/>
        <v>999</v>
      </c>
      <c r="M153" s="314">
        <f t="shared" si="4"/>
        <v>999</v>
      </c>
      <c r="N153" s="309"/>
      <c r="O153" s="272"/>
      <c r="P153" s="116">
        <f t="shared" si="5"/>
        <v>999</v>
      </c>
      <c r="Q153" s="98"/>
    </row>
    <row r="154" spans="1:17">
      <c r="A154" s="279">
        <v>148</v>
      </c>
      <c r="B154" s="96"/>
      <c r="C154" s="96"/>
      <c r="D154" s="97"/>
      <c r="E154" s="294"/>
      <c r="F154" s="115"/>
      <c r="G154" s="115"/>
      <c r="H154" s="354"/>
      <c r="I154" s="317"/>
      <c r="J154" s="276" t="e">
        <f>IF(AND(Q154="",#REF!&gt;0,#REF!&lt;5),K154,)</f>
        <v>#REF!</v>
      </c>
      <c r="K154" s="274" t="str">
        <f>IF(D154="","ZZZ9",IF(AND(#REF!&gt;0,#REF!&lt;5),D154&amp;#REF!,D154&amp;"9"))</f>
        <v>ZZZ9</v>
      </c>
      <c r="L154" s="278">
        <f t="shared" si="3"/>
        <v>999</v>
      </c>
      <c r="M154" s="314">
        <f t="shared" si="4"/>
        <v>999</v>
      </c>
      <c r="N154" s="309"/>
      <c r="O154" s="272"/>
      <c r="P154" s="116">
        <f t="shared" si="5"/>
        <v>999</v>
      </c>
      <c r="Q154" s="98"/>
    </row>
    <row r="155" spans="1:17">
      <c r="A155" s="279">
        <v>149</v>
      </c>
      <c r="B155" s="96"/>
      <c r="C155" s="96"/>
      <c r="D155" s="97"/>
      <c r="E155" s="294"/>
      <c r="F155" s="115"/>
      <c r="G155" s="115"/>
      <c r="H155" s="354"/>
      <c r="I155" s="317"/>
      <c r="J155" s="276" t="e">
        <f>IF(AND(Q155="",#REF!&gt;0,#REF!&lt;5),K155,)</f>
        <v>#REF!</v>
      </c>
      <c r="K155" s="274" t="str">
        <f>IF(D155="","ZZZ9",IF(AND(#REF!&gt;0,#REF!&lt;5),D155&amp;#REF!,D155&amp;"9"))</f>
        <v>ZZZ9</v>
      </c>
      <c r="L155" s="278">
        <f t="shared" si="3"/>
        <v>999</v>
      </c>
      <c r="M155" s="314">
        <f t="shared" si="4"/>
        <v>999</v>
      </c>
      <c r="N155" s="309"/>
      <c r="O155" s="272"/>
      <c r="P155" s="116">
        <f t="shared" si="5"/>
        <v>999</v>
      </c>
      <c r="Q155" s="98"/>
    </row>
    <row r="156" spans="1:17">
      <c r="A156" s="279">
        <v>150</v>
      </c>
      <c r="B156" s="96"/>
      <c r="C156" s="96"/>
      <c r="D156" s="97"/>
      <c r="E156" s="294"/>
      <c r="F156" s="115"/>
      <c r="G156" s="115"/>
      <c r="H156" s="354"/>
      <c r="I156" s="317"/>
      <c r="J156" s="276" t="e">
        <f>IF(AND(Q156="",#REF!&gt;0,#REF!&lt;5),K156,)</f>
        <v>#REF!</v>
      </c>
      <c r="K156" s="274" t="str">
        <f>IF(D156="","ZZZ9",IF(AND(#REF!&gt;0,#REF!&lt;5),D156&amp;#REF!,D156&amp;"9"))</f>
        <v>ZZZ9</v>
      </c>
      <c r="L156" s="278">
        <f t="shared" si="3"/>
        <v>999</v>
      </c>
      <c r="M156" s="314">
        <f t="shared" si="4"/>
        <v>999</v>
      </c>
      <c r="N156" s="309"/>
      <c r="O156" s="272"/>
      <c r="P156" s="116">
        <f t="shared" si="5"/>
        <v>999</v>
      </c>
      <c r="Q156" s="98"/>
    </row>
  </sheetData>
  <conditionalFormatting sqref="E18:E156">
    <cfRule type="expression" dxfId="45" priority="40" stopIfTrue="1">
      <formula>AND(ROUNDDOWN(($A$4-E18)/365.25,0)&lt;=13,G18&lt;&gt;"OK")</formula>
    </cfRule>
    <cfRule type="expression" dxfId="44" priority="41" stopIfTrue="1">
      <formula>AND(ROUNDDOWN(($A$4-E18)/365.25,0)&lt;=14,G18&lt;&gt;"OK")</formula>
    </cfRule>
    <cfRule type="expression" dxfId="43" priority="42" stopIfTrue="1">
      <formula>AND(ROUNDDOWN(($A$4-E18)/365.25,0)&lt;=17,G18&lt;&gt;"OK")</formula>
    </cfRule>
  </conditionalFormatting>
  <conditionalFormatting sqref="J7:J156">
    <cfRule type="cellIs" dxfId="42" priority="39" stopIfTrue="1" operator="equal">
      <formula>"Z"</formula>
    </cfRule>
  </conditionalFormatting>
  <conditionalFormatting sqref="A7:B156 C18:D156 D7:E17">
    <cfRule type="expression" dxfId="41" priority="38" stopIfTrue="1">
      <formula>$Q7&gt;=1</formula>
    </cfRule>
  </conditionalFormatting>
  <conditionalFormatting sqref="E29:E37 E18:E27">
    <cfRule type="expression" dxfId="40" priority="26" stopIfTrue="1">
      <formula>AND(ROUNDDOWN(($A$4-E18)/365.25,0)&lt;=13,G18&lt;&gt;"OK")</formula>
    </cfRule>
    <cfRule type="expression" dxfId="39" priority="27" stopIfTrue="1">
      <formula>AND(ROUNDDOWN(($A$4-E18)/365.25,0)&lt;=14,G18&lt;&gt;"OK")</formula>
    </cfRule>
    <cfRule type="expression" dxfId="38" priority="28" stopIfTrue="1">
      <formula>AND(ROUNDDOWN(($A$4-E18)/365.25,0)&lt;=17,G18&lt;&gt;"OK")</formula>
    </cfRule>
  </conditionalFormatting>
  <conditionalFormatting sqref="O7:O17">
    <cfRule type="expression" dxfId="37" priority="22" stopIfTrue="1">
      <formula>AND(ROUNDDOWN(($A$4-O7)/365.25,0)&lt;=13,Q7&lt;&gt;"OK")</formula>
    </cfRule>
    <cfRule type="expression" dxfId="36" priority="23" stopIfTrue="1">
      <formula>AND(ROUNDDOWN(($A$4-O7)/365.25,0)&lt;=14,Q7&lt;&gt;"OK")</formula>
    </cfRule>
    <cfRule type="expression" dxfId="35" priority="24" stopIfTrue="1">
      <formula>AND(ROUNDDOWN(($A$4-O7)/365.25,0)&lt;=17,Q7&lt;&gt;"OK")</formula>
    </cfRule>
  </conditionalFormatting>
  <conditionalFormatting sqref="O7:O14">
    <cfRule type="expression" dxfId="34" priority="19" stopIfTrue="1">
      <formula>AND(ROUNDDOWN(($A$4-O7)/365.25,0)&lt;=13,Q7&lt;&gt;"OK")</formula>
    </cfRule>
    <cfRule type="expression" dxfId="33" priority="20" stopIfTrue="1">
      <formula>AND(ROUNDDOWN(($A$4-O7)/365.25,0)&lt;=14,Q7&lt;&gt;"OK")</formula>
    </cfRule>
    <cfRule type="expression" dxfId="32" priority="21" stopIfTrue="1">
      <formula>AND(ROUNDDOWN(($A$4-O7)/365.25,0)&lt;=17,Q7&lt;&gt;"OK")</formula>
    </cfRule>
  </conditionalFormatting>
  <conditionalFormatting sqref="O7:O14">
    <cfRule type="expression" dxfId="31" priority="16" stopIfTrue="1">
      <formula>AND(ROUNDDOWN(($A$4-O7)/365.25,0)&lt;=13,Q7&lt;&gt;"OK")</formula>
    </cfRule>
    <cfRule type="expression" dxfId="30" priority="17" stopIfTrue="1">
      <formula>AND(ROUNDDOWN(($A$4-O7)/365.25,0)&lt;=14,Q7&lt;&gt;"OK")</formula>
    </cfRule>
    <cfRule type="expression" dxfId="29" priority="18" stopIfTrue="1">
      <formula>AND(ROUNDDOWN(($A$4-O7)/365.25,0)&lt;=17,Q7&lt;&gt;"OK")</formula>
    </cfRule>
  </conditionalFormatting>
  <conditionalFormatting sqref="O7:O17">
    <cfRule type="expression" dxfId="28" priority="13" stopIfTrue="1">
      <formula>AND(ROUNDDOWN(($A$4-O7)/365.25,0)&lt;=13,Q7&lt;&gt;"OK")</formula>
    </cfRule>
    <cfRule type="expression" dxfId="27" priority="14" stopIfTrue="1">
      <formula>AND(ROUNDDOWN(($A$4-O7)/365.25,0)&lt;=14,Q7&lt;&gt;"OK")</formula>
    </cfRule>
    <cfRule type="expression" dxfId="26" priority="15" stopIfTrue="1">
      <formula>AND(ROUNDDOWN(($A$4-O7)/365.25,0)&lt;=17,Q7&lt;&gt;"OK")</formula>
    </cfRule>
  </conditionalFormatting>
  <conditionalFormatting sqref="H7:H17">
    <cfRule type="expression" dxfId="25" priority="10" stopIfTrue="1">
      <formula>AND(ROUNDDOWN(($A$4-H7)/365.25,0)&lt;=13,J7&lt;&gt;"OK")</formula>
    </cfRule>
    <cfRule type="expression" dxfId="24" priority="11" stopIfTrue="1">
      <formula>AND(ROUNDDOWN(($A$4-H7)/365.25,0)&lt;=14,J7&lt;&gt;"OK")</formula>
    </cfRule>
    <cfRule type="expression" dxfId="23" priority="12" stopIfTrue="1">
      <formula>AND(ROUNDDOWN(($A$4-H7)/365.25,0)&lt;=17,J7&lt;&gt;"OK")</formula>
    </cfRule>
  </conditionalFormatting>
  <conditionalFormatting sqref="H7:H14">
    <cfRule type="expression" dxfId="22" priority="7" stopIfTrue="1">
      <formula>AND(ROUNDDOWN(($A$4-H7)/365.25,0)&lt;=13,J7&lt;&gt;"OK")</formula>
    </cfRule>
    <cfRule type="expression" dxfId="21" priority="8" stopIfTrue="1">
      <formula>AND(ROUNDDOWN(($A$4-H7)/365.25,0)&lt;=14,J7&lt;&gt;"OK")</formula>
    </cfRule>
    <cfRule type="expression" dxfId="20" priority="9" stopIfTrue="1">
      <formula>AND(ROUNDDOWN(($A$4-H7)/365.25,0)&lt;=17,J7&lt;&gt;"OK")</formula>
    </cfRule>
  </conditionalFormatting>
  <conditionalFormatting sqref="H7:H14">
    <cfRule type="expression" dxfId="19" priority="4" stopIfTrue="1">
      <formula>AND(ROUNDDOWN(($A$4-H7)/365.25,0)&lt;=13,J7&lt;&gt;"OK")</formula>
    </cfRule>
    <cfRule type="expression" dxfId="18" priority="5" stopIfTrue="1">
      <formula>AND(ROUNDDOWN(($A$4-H7)/365.25,0)&lt;=14,J7&lt;&gt;"OK")</formula>
    </cfRule>
    <cfRule type="expression" dxfId="17" priority="6" stopIfTrue="1">
      <formula>AND(ROUNDDOWN(($A$4-H7)/365.25,0)&lt;=17,J7&lt;&gt;"OK")</formula>
    </cfRule>
  </conditionalFormatting>
  <conditionalFormatting sqref="H7:H17">
    <cfRule type="expression" dxfId="16" priority="1" stopIfTrue="1">
      <formula>AND(ROUNDDOWN(($A$4-H7)/365.25,0)&lt;=13,J7&lt;&gt;"OK")</formula>
    </cfRule>
    <cfRule type="expression" dxfId="15" priority="2" stopIfTrue="1">
      <formula>AND(ROUNDDOWN(($A$4-H7)/365.25,0)&lt;=14,J7&lt;&gt;"OK")</formula>
    </cfRule>
    <cfRule type="expression" dxfId="14" priority="3" stopIfTrue="1">
      <formula>AND(ROUNDDOWN(($A$4-H7)/365.25,0)&lt;=17,J7&lt;&gt;"OK")</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worksheet>
</file>

<file path=xl/worksheets/sheet6.xml><?xml version="1.0" encoding="utf-8"?>
<worksheet xmlns="http://schemas.openxmlformats.org/spreadsheetml/2006/main" xmlns:r="http://schemas.openxmlformats.org/officeDocument/2006/relationships">
  <sheetPr codeName="Sheet138">
    <tabColor indexed="11"/>
    <pageSetUpPr fitToPage="1"/>
  </sheetPr>
  <dimension ref="A1:AO57"/>
  <sheetViews>
    <sheetView showGridLines="0" showZeros="0" topLeftCell="A10" workbookViewId="0">
      <selection activeCell="K32" sqref="K32"/>
    </sheetView>
  </sheetViews>
  <sheetFormatPr defaultRowHeight="12.75"/>
  <cols>
    <col min="1" max="2" width="3.28515625" customWidth="1"/>
    <col min="3" max="3" width="4.7109375" customWidth="1"/>
    <col min="4" max="4" width="6.7109375" customWidth="1"/>
    <col min="5" max="5" width="4.28515625" customWidth="1"/>
    <col min="6" max="6" width="12.7109375" customWidth="1"/>
    <col min="7" max="7" width="2.7109375" customWidth="1"/>
    <col min="8" max="8" width="7.7109375" customWidth="1"/>
    <col min="9" max="9" width="5.85546875" customWidth="1"/>
    <col min="10" max="10" width="1.7109375" style="117" customWidth="1"/>
    <col min="11" max="11" width="10.7109375" customWidth="1"/>
    <col min="12" max="12" width="1.7109375" style="117" customWidth="1"/>
    <col min="13" max="13" width="10.7109375" customWidth="1"/>
    <col min="14" max="14" width="1.7109375" style="118" customWidth="1"/>
    <col min="15" max="15" width="10.7109375" customWidth="1"/>
    <col min="16" max="16" width="1.7109375" style="117" customWidth="1"/>
    <col min="17" max="17" width="10.7109375" customWidth="1"/>
    <col min="18" max="18" width="1.7109375" style="118" customWidth="1"/>
    <col min="19" max="19" width="9.140625" hidden="1" customWidth="1"/>
    <col min="20" max="20" width="8.7109375" customWidth="1"/>
    <col min="21" max="21" width="9.140625" hidden="1" customWidth="1"/>
    <col min="25" max="34" width="9.140625" hidden="1" customWidth="1"/>
    <col min="35" max="37" width="9.140625" style="329"/>
  </cols>
  <sheetData>
    <row r="1" spans="1:37" s="119" customFormat="1" ht="21.75" customHeight="1">
      <c r="A1" s="87" t="str">
        <f>Altalanos!$A$6</f>
        <v>Golde Ace Kupa</v>
      </c>
      <c r="B1" s="87"/>
      <c r="C1" s="120"/>
      <c r="D1" s="120"/>
      <c r="E1" s="120"/>
      <c r="F1" s="120"/>
      <c r="G1" s="120"/>
      <c r="H1" s="87"/>
      <c r="I1" s="260"/>
      <c r="J1" s="121"/>
      <c r="K1" s="291" t="s">
        <v>109</v>
      </c>
      <c r="L1" s="107"/>
      <c r="M1" s="88"/>
      <c r="N1" s="121"/>
      <c r="O1" s="121" t="s">
        <v>3</v>
      </c>
      <c r="P1" s="121"/>
      <c r="Q1" s="120"/>
      <c r="R1" s="121"/>
      <c r="Y1" s="326"/>
      <c r="Z1" s="326"/>
      <c r="AA1" s="326"/>
      <c r="AB1" s="334" t="e">
        <f>IF($Y$5=1,CONCATENATE(VLOOKUP($Y$3,$AA$2:$AH$14,2)),CONCATENATE(VLOOKUP($Y$3,$AA$16:$AH$25,2)))</f>
        <v>#N/A</v>
      </c>
      <c r="AC1" s="334" t="e">
        <f>IF($Y$5=1,CONCATENATE(VLOOKUP($Y$3,$AA$2:$AH$14,3)),CONCATENATE(VLOOKUP($Y$3,$AA$16:$AH$25,3)))</f>
        <v>#N/A</v>
      </c>
      <c r="AD1" s="334" t="e">
        <f>IF($Y$5=1,CONCATENATE(VLOOKUP($Y$3,$AA$2:$AH$14,4)),CONCATENATE(VLOOKUP($Y$3,$AA$16:$AH$25,4)))</f>
        <v>#N/A</v>
      </c>
      <c r="AE1" s="334" t="e">
        <f>IF($Y$5=1,CONCATENATE(VLOOKUP($Y$3,$AA$2:$AH$14,5)),CONCATENATE(VLOOKUP($Y$3,$AA$16:$AH$25,5)))</f>
        <v>#N/A</v>
      </c>
      <c r="AF1" s="334" t="e">
        <f>IF($Y$5=1,CONCATENATE(VLOOKUP($Y$3,$AA$2:$AH$14,6)),CONCATENATE(VLOOKUP($Y$3,$AA$16:$AH$25,6)))</f>
        <v>#N/A</v>
      </c>
      <c r="AG1" s="334" t="e">
        <f>IF($Y$5=1,CONCATENATE(VLOOKUP($Y$3,$AA$2:$AH$14,7)),CONCATENATE(VLOOKUP($Y$3,$AA$16:$AH$25,7)))</f>
        <v>#N/A</v>
      </c>
      <c r="AH1" s="334" t="e">
        <f>IF($Y$5=1,CONCATENATE(VLOOKUP($Y$3,$AA$2:$AH$14,8)),CONCATENATE(VLOOKUP($Y$3,$AA$16:$AH$25,8)))</f>
        <v>#N/A</v>
      </c>
      <c r="AI1" s="338"/>
      <c r="AJ1" s="338"/>
      <c r="AK1" s="338"/>
    </row>
    <row r="2" spans="1:37" s="99" customFormat="1">
      <c r="A2" s="319" t="s">
        <v>108</v>
      </c>
      <c r="B2" s="89"/>
      <c r="C2" s="89"/>
      <c r="D2" s="89"/>
      <c r="E2" s="313" t="str">
        <f>Altalanos!$B$8</f>
        <v>L14</v>
      </c>
      <c r="F2" s="89"/>
      <c r="G2" s="122"/>
      <c r="H2" s="100"/>
      <c r="I2" s="100"/>
      <c r="J2" s="123"/>
      <c r="K2" s="107"/>
      <c r="L2" s="107"/>
      <c r="M2" s="107"/>
      <c r="N2" s="123"/>
      <c r="O2" s="100"/>
      <c r="P2" s="123"/>
      <c r="Q2" s="100"/>
      <c r="R2" s="123"/>
      <c r="Y2" s="331"/>
      <c r="Z2" s="330"/>
      <c r="AA2" s="339" t="s">
        <v>124</v>
      </c>
      <c r="AB2" s="340">
        <v>300</v>
      </c>
      <c r="AC2" s="340">
        <v>250</v>
      </c>
      <c r="AD2" s="340">
        <v>200</v>
      </c>
      <c r="AE2" s="340">
        <v>150</v>
      </c>
      <c r="AF2" s="340">
        <v>120</v>
      </c>
      <c r="AG2" s="340">
        <v>90</v>
      </c>
      <c r="AH2" s="340">
        <v>40</v>
      </c>
      <c r="AI2" s="329"/>
      <c r="AJ2" s="329"/>
      <c r="AK2" s="329"/>
    </row>
    <row r="3" spans="1:37" s="19" customFormat="1" ht="11.25" customHeight="1">
      <c r="A3" s="51" t="s">
        <v>81</v>
      </c>
      <c r="B3" s="51"/>
      <c r="C3" s="51"/>
      <c r="D3" s="51"/>
      <c r="E3" s="51"/>
      <c r="F3" s="51"/>
      <c r="G3" s="51" t="s">
        <v>78</v>
      </c>
      <c r="H3" s="51"/>
      <c r="I3" s="51"/>
      <c r="J3" s="124"/>
      <c r="K3" s="51" t="s">
        <v>86</v>
      </c>
      <c r="L3" s="124"/>
      <c r="M3" s="51"/>
      <c r="N3" s="124"/>
      <c r="O3" s="51"/>
      <c r="P3" s="124"/>
      <c r="Q3" s="51"/>
      <c r="R3" s="52" t="s">
        <v>87</v>
      </c>
      <c r="Y3" s="330" t="str">
        <f>IF(K4="OB","A",IF(K4="IX","W",IF(K4="","",K4)))</f>
        <v/>
      </c>
      <c r="Z3" s="330"/>
      <c r="AA3" s="339" t="s">
        <v>125</v>
      </c>
      <c r="AB3" s="340">
        <v>280</v>
      </c>
      <c r="AC3" s="340">
        <v>230</v>
      </c>
      <c r="AD3" s="340">
        <v>180</v>
      </c>
      <c r="AE3" s="340">
        <v>140</v>
      </c>
      <c r="AF3" s="340">
        <v>80</v>
      </c>
      <c r="AG3" s="340">
        <v>0</v>
      </c>
      <c r="AH3" s="340">
        <v>0</v>
      </c>
      <c r="AI3" s="329"/>
      <c r="AJ3" s="329"/>
      <c r="AK3" s="329"/>
    </row>
    <row r="4" spans="1:37" s="28" customFormat="1" ht="11.25" customHeight="1" thickBot="1">
      <c r="A4" s="387" t="str">
        <f>Altalanos!$A$10</f>
        <v>2022.03.19-21</v>
      </c>
      <c r="B4" s="387"/>
      <c r="C4" s="387"/>
      <c r="D4" s="285"/>
      <c r="E4" s="125"/>
      <c r="F4" s="125"/>
      <c r="G4" s="125" t="str">
        <f>Altalanos!$C$10</f>
        <v>Budapest</v>
      </c>
      <c r="H4" s="92"/>
      <c r="I4" s="125"/>
      <c r="J4" s="126"/>
      <c r="K4" s="127"/>
      <c r="L4" s="126"/>
      <c r="M4" s="128"/>
      <c r="N4" s="126"/>
      <c r="O4" s="125"/>
      <c r="P4" s="126"/>
      <c r="Q4" s="125"/>
      <c r="R4" s="84" t="str">
        <f>Altalanos!$E$10</f>
        <v>Kádár László</v>
      </c>
      <c r="Y4" s="330"/>
      <c r="Z4" s="330"/>
      <c r="AA4" s="339" t="s">
        <v>126</v>
      </c>
      <c r="AB4" s="340">
        <v>250</v>
      </c>
      <c r="AC4" s="340">
        <v>200</v>
      </c>
      <c r="AD4" s="340">
        <v>150</v>
      </c>
      <c r="AE4" s="340">
        <v>120</v>
      </c>
      <c r="AF4" s="340">
        <v>90</v>
      </c>
      <c r="AG4" s="340">
        <v>60</v>
      </c>
      <c r="AH4" s="340">
        <v>25</v>
      </c>
      <c r="AI4" s="329"/>
      <c r="AJ4" s="329"/>
      <c r="AK4" s="329"/>
    </row>
    <row r="5" spans="1:37" s="19" customFormat="1">
      <c r="A5" s="129"/>
      <c r="B5" s="130" t="s">
        <v>4</v>
      </c>
      <c r="C5" s="310" t="s">
        <v>100</v>
      </c>
      <c r="D5" s="130" t="s">
        <v>99</v>
      </c>
      <c r="E5" s="130" t="s">
        <v>97</v>
      </c>
      <c r="F5" s="131" t="s">
        <v>84</v>
      </c>
      <c r="G5" s="131" t="s">
        <v>85</v>
      </c>
      <c r="H5" s="131"/>
      <c r="I5" s="131" t="s">
        <v>88</v>
      </c>
      <c r="J5" s="131"/>
      <c r="K5" s="130" t="s">
        <v>98</v>
      </c>
      <c r="L5" s="132"/>
      <c r="M5" s="130" t="s">
        <v>116</v>
      </c>
      <c r="N5" s="132"/>
      <c r="O5" s="130" t="s">
        <v>115</v>
      </c>
      <c r="P5" s="132"/>
      <c r="Q5" s="130" t="s">
        <v>114</v>
      </c>
      <c r="R5" s="133"/>
      <c r="Y5" s="330">
        <f>IF(OR(Altalanos!$A$8="F1",Altalanos!$A$8="F2",Altalanos!$A$8="N1",Altalanos!$A$8="N2"),1,2)</f>
        <v>2</v>
      </c>
      <c r="Z5" s="330"/>
      <c r="AA5" s="339" t="s">
        <v>127</v>
      </c>
      <c r="AB5" s="340">
        <v>200</v>
      </c>
      <c r="AC5" s="340">
        <v>150</v>
      </c>
      <c r="AD5" s="340">
        <v>120</v>
      </c>
      <c r="AE5" s="340">
        <v>90</v>
      </c>
      <c r="AF5" s="340">
        <v>60</v>
      </c>
      <c r="AG5" s="340">
        <v>40</v>
      </c>
      <c r="AH5" s="340">
        <v>15</v>
      </c>
      <c r="AI5" s="329"/>
      <c r="AJ5" s="329"/>
      <c r="AK5" s="329"/>
    </row>
    <row r="6" spans="1:37" s="371" customFormat="1" ht="11.1" customHeight="1" thickBot="1">
      <c r="A6" s="370"/>
      <c r="B6" s="373"/>
      <c r="C6" s="373"/>
      <c r="D6" s="373"/>
      <c r="E6" s="373"/>
      <c r="F6" s="372" t="str">
        <f>IF(Y3="","",CONCATENATE(AH1," / ",VLOOKUP(Y3,AB1:AH1,5)," pont"))</f>
        <v/>
      </c>
      <c r="G6" s="374"/>
      <c r="H6" s="375"/>
      <c r="I6" s="374"/>
      <c r="J6" s="376"/>
      <c r="K6" s="373" t="s">
        <v>430</v>
      </c>
      <c r="L6" s="376"/>
      <c r="M6" s="373">
        <v>25</v>
      </c>
      <c r="N6" s="376"/>
      <c r="O6" s="373">
        <v>40</v>
      </c>
      <c r="P6" s="376"/>
      <c r="Q6" s="373">
        <v>60</v>
      </c>
      <c r="R6" s="377"/>
      <c r="Y6" s="378"/>
      <c r="Z6" s="378"/>
      <c r="AA6" s="378" t="s">
        <v>128</v>
      </c>
      <c r="AB6" s="379">
        <v>150</v>
      </c>
      <c r="AC6" s="379">
        <v>120</v>
      </c>
      <c r="AD6" s="379">
        <v>90</v>
      </c>
      <c r="AE6" s="379">
        <v>60</v>
      </c>
      <c r="AF6" s="379">
        <v>40</v>
      </c>
      <c r="AG6" s="379">
        <v>25</v>
      </c>
      <c r="AH6" s="379">
        <v>10</v>
      </c>
      <c r="AI6" s="380"/>
      <c r="AJ6" s="380"/>
      <c r="AK6" s="380"/>
    </row>
    <row r="7" spans="1:37" s="34" customFormat="1" ht="12.95" customHeight="1">
      <c r="A7" s="134">
        <v>1</v>
      </c>
      <c r="B7" s="270">
        <f>IF($E7="","",VLOOKUP($E7,L14elő!$A$7:$O$22,14))</f>
        <v>0</v>
      </c>
      <c r="C7" s="298">
        <f>IF($E7="","",VLOOKUP($E7,L14elő!$A$7:$O$22,15))</f>
        <v>1</v>
      </c>
      <c r="D7" s="298" t="str">
        <f>IF($E7="","",VLOOKUP($E7,L14elő!$A$7:$O$22,5))</f>
        <v>"090601</v>
      </c>
      <c r="E7" s="135">
        <v>1</v>
      </c>
      <c r="F7" s="136" t="str">
        <f>UPPER(IF($E7="","",VLOOKUP($E7,L14elő!$A$7:$O$22,2)))</f>
        <v xml:space="preserve">KARDOS </v>
      </c>
      <c r="G7" s="136" t="str">
        <f>IF($E7="","",VLOOKUP($E7,L14elő!$A$7:$O$22,3))</f>
        <v>Lora</v>
      </c>
      <c r="H7" s="136"/>
      <c r="I7" s="136" t="str">
        <f>IF($E7="","",VLOOKUP($E7,L14elő!$A$7:$O$22,4))</f>
        <v>Római TA</v>
      </c>
      <c r="J7" s="138"/>
      <c r="K7" s="137"/>
      <c r="L7" s="137"/>
      <c r="M7" s="137"/>
      <c r="N7" s="137"/>
      <c r="O7" s="140"/>
      <c r="P7" s="141"/>
      <c r="Q7" s="142"/>
      <c r="R7" s="143"/>
      <c r="S7" s="144"/>
      <c r="U7" s="145" t="str">
        <f>Birók!P21</f>
        <v>Bíró</v>
      </c>
      <c r="Y7" s="330"/>
      <c r="Z7" s="330"/>
      <c r="AA7" s="339" t="s">
        <v>129</v>
      </c>
      <c r="AB7" s="340">
        <v>120</v>
      </c>
      <c r="AC7" s="340">
        <v>90</v>
      </c>
      <c r="AD7" s="340">
        <v>60</v>
      </c>
      <c r="AE7" s="340">
        <v>40</v>
      </c>
      <c r="AF7" s="340">
        <v>25</v>
      </c>
      <c r="AG7" s="340">
        <v>10</v>
      </c>
      <c r="AH7" s="340">
        <v>5</v>
      </c>
      <c r="AI7" s="329"/>
      <c r="AJ7" s="329"/>
      <c r="AK7" s="329"/>
    </row>
    <row r="8" spans="1:37" s="34" customFormat="1" ht="12.95" customHeight="1">
      <c r="A8" s="146"/>
      <c r="B8" s="311"/>
      <c r="C8" s="307"/>
      <c r="D8" s="307"/>
      <c r="E8" s="147"/>
      <c r="F8" s="148"/>
      <c r="G8" s="148"/>
      <c r="H8" s="149"/>
      <c r="I8" s="358" t="s">
        <v>0</v>
      </c>
      <c r="J8" s="151" t="s">
        <v>408</v>
      </c>
      <c r="K8" s="152" t="str">
        <f>UPPER(IF(OR(J8="a",J8="as"),F7,IF(OR(J8="b",J8="bs"),F9,)))</f>
        <v xml:space="preserve">KARDOS </v>
      </c>
      <c r="L8" s="152"/>
      <c r="M8" s="137"/>
      <c r="N8" s="137"/>
      <c r="O8" s="140"/>
      <c r="P8" s="141"/>
      <c r="Q8" s="142"/>
      <c r="R8" s="143"/>
      <c r="S8" s="144"/>
      <c r="U8" s="153" t="str">
        <f>Birók!P22</f>
        <v xml:space="preserve"> </v>
      </c>
      <c r="Y8" s="330"/>
      <c r="Z8" s="330"/>
      <c r="AA8" s="339" t="s">
        <v>130</v>
      </c>
      <c r="AB8" s="340">
        <v>90</v>
      </c>
      <c r="AC8" s="340">
        <v>60</v>
      </c>
      <c r="AD8" s="340">
        <v>40</v>
      </c>
      <c r="AE8" s="340">
        <v>25</v>
      </c>
      <c r="AF8" s="340">
        <v>10</v>
      </c>
      <c r="AG8" s="340">
        <v>5</v>
      </c>
      <c r="AH8" s="340">
        <v>2</v>
      </c>
      <c r="AI8" s="329"/>
      <c r="AJ8" s="329"/>
      <c r="AK8" s="329"/>
    </row>
    <row r="9" spans="1:37" s="34" customFormat="1" ht="12.95" customHeight="1">
      <c r="A9" s="146">
        <v>2</v>
      </c>
      <c r="B9" s="270" t="str">
        <f>IF($E9="","",VLOOKUP($E9,L14elő!$A$7:$O$22,14))</f>
        <v/>
      </c>
      <c r="C9" s="298" t="str">
        <f>IF($E9="","",VLOOKUP($E9,L14elő!$A$7:$O$22,15))</f>
        <v/>
      </c>
      <c r="D9" s="298" t="str">
        <f>IF($E9="","",VLOOKUP($E9,L14elő!$A$7:$O$22,5))</f>
        <v/>
      </c>
      <c r="E9" s="135"/>
      <c r="F9" s="154" t="s">
        <v>358</v>
      </c>
      <c r="G9" s="154" t="str">
        <f>IF($E9="","",VLOOKUP($E9,L14elő!$A$7:$O$22,3))</f>
        <v/>
      </c>
      <c r="H9" s="154"/>
      <c r="I9" s="136" t="str">
        <f>IF($E9="","",VLOOKUP($E9,L14elő!$A$7:$O$22,4))</f>
        <v/>
      </c>
      <c r="J9" s="155"/>
      <c r="K9" s="137"/>
      <c r="L9" s="156"/>
      <c r="M9" s="137"/>
      <c r="N9" s="137"/>
      <c r="O9" s="140"/>
      <c r="P9" s="141"/>
      <c r="Q9" s="142"/>
      <c r="R9" s="143"/>
      <c r="S9" s="144"/>
      <c r="U9" s="153" t="str">
        <f>Birók!P23</f>
        <v xml:space="preserve"> </v>
      </c>
      <c r="Y9" s="330"/>
      <c r="Z9" s="330"/>
      <c r="AA9" s="339" t="s">
        <v>131</v>
      </c>
      <c r="AB9" s="340">
        <v>60</v>
      </c>
      <c r="AC9" s="340">
        <v>40</v>
      </c>
      <c r="AD9" s="340">
        <v>25</v>
      </c>
      <c r="AE9" s="340">
        <v>10</v>
      </c>
      <c r="AF9" s="340">
        <v>5</v>
      </c>
      <c r="AG9" s="340">
        <v>2</v>
      </c>
      <c r="AH9" s="340">
        <v>1</v>
      </c>
      <c r="AI9" s="329"/>
      <c r="AJ9" s="329"/>
      <c r="AK9" s="329"/>
    </row>
    <row r="10" spans="1:37" s="34" customFormat="1" ht="12.95" customHeight="1">
      <c r="A10" s="146"/>
      <c r="B10" s="311"/>
      <c r="C10" s="307"/>
      <c r="D10" s="307"/>
      <c r="E10" s="157"/>
      <c r="F10" s="148"/>
      <c r="G10" s="148"/>
      <c r="H10" s="149"/>
      <c r="I10" s="137"/>
      <c r="J10" s="158"/>
      <c r="K10" s="150" t="s">
        <v>0</v>
      </c>
      <c r="L10" s="159" t="s">
        <v>408</v>
      </c>
      <c r="M10" s="152" t="s">
        <v>432</v>
      </c>
      <c r="N10" s="160"/>
      <c r="O10" s="161"/>
      <c r="P10" s="161"/>
      <c r="Q10" s="142"/>
      <c r="R10" s="143"/>
      <c r="S10" s="144"/>
      <c r="U10" s="153" t="str">
        <f>Birók!P24</f>
        <v xml:space="preserve"> </v>
      </c>
      <c r="Y10" s="330"/>
      <c r="Z10" s="330"/>
      <c r="AA10" s="339" t="s">
        <v>132</v>
      </c>
      <c r="AB10" s="340">
        <v>40</v>
      </c>
      <c r="AC10" s="340">
        <v>25</v>
      </c>
      <c r="AD10" s="340">
        <v>15</v>
      </c>
      <c r="AE10" s="340">
        <v>7</v>
      </c>
      <c r="AF10" s="340">
        <v>4</v>
      </c>
      <c r="AG10" s="340">
        <v>1</v>
      </c>
      <c r="AH10" s="340">
        <v>0</v>
      </c>
      <c r="AI10" s="329"/>
      <c r="AJ10" s="329"/>
      <c r="AK10" s="329"/>
    </row>
    <row r="11" spans="1:37" s="34" customFormat="1" ht="12.95" customHeight="1">
      <c r="A11" s="146">
        <v>3</v>
      </c>
      <c r="B11" s="270">
        <f>IF($E11="","",VLOOKUP($E11,L14elő!$A$7:$O$22,14))</f>
        <v>0</v>
      </c>
      <c r="C11" s="298">
        <f>IF($E11="","",VLOOKUP($E11,L14elő!$A$7:$O$22,15))</f>
        <v>0</v>
      </c>
      <c r="D11" s="298" t="str">
        <f>IF($E11="","",VLOOKUP($E11,L14elő!$A$7:$O$22,5))</f>
        <v>"110103</v>
      </c>
      <c r="E11" s="135">
        <v>11</v>
      </c>
      <c r="F11" s="154" t="str">
        <f>UPPER(IF($E11="","",VLOOKUP($E11,L14elő!$A$7:$O$22,2)))</f>
        <v xml:space="preserve">BERTÓK </v>
      </c>
      <c r="G11" s="154" t="str">
        <f>IF($E11="","",VLOOKUP($E11,L14elő!$A$7:$O$22,3))</f>
        <v>Nelli</v>
      </c>
      <c r="H11" s="154"/>
      <c r="I11" s="154" t="str">
        <f>IF($E11="","",VLOOKUP($E11,L14elő!$A$7:$O$22,4))</f>
        <v>Fortuna</v>
      </c>
      <c r="J11" s="138"/>
      <c r="K11" s="137"/>
      <c r="L11" s="162"/>
      <c r="M11" s="137" t="s">
        <v>393</v>
      </c>
      <c r="N11" s="163"/>
      <c r="O11" s="161"/>
      <c r="P11" s="161"/>
      <c r="Q11" s="142"/>
      <c r="R11" s="143"/>
      <c r="S11" s="144"/>
      <c r="U11" s="153" t="str">
        <f>Birók!P25</f>
        <v xml:space="preserve"> </v>
      </c>
      <c r="Y11" s="330"/>
      <c r="Z11" s="330"/>
      <c r="AA11" s="339" t="s">
        <v>133</v>
      </c>
      <c r="AB11" s="340">
        <v>25</v>
      </c>
      <c r="AC11" s="340">
        <v>15</v>
      </c>
      <c r="AD11" s="340">
        <v>10</v>
      </c>
      <c r="AE11" s="340">
        <v>6</v>
      </c>
      <c r="AF11" s="340">
        <v>3</v>
      </c>
      <c r="AG11" s="340">
        <v>1</v>
      </c>
      <c r="AH11" s="340">
        <v>0</v>
      </c>
      <c r="AI11" s="329"/>
      <c r="AJ11" s="329"/>
      <c r="AK11" s="329"/>
    </row>
    <row r="12" spans="1:37" s="34" customFormat="1" ht="12.95" customHeight="1">
      <c r="A12" s="146"/>
      <c r="B12" s="311"/>
      <c r="C12" s="307"/>
      <c r="D12" s="307"/>
      <c r="E12" s="157"/>
      <c r="F12" s="148"/>
      <c r="G12" s="148"/>
      <c r="H12" s="149"/>
      <c r="I12" s="358" t="s">
        <v>0</v>
      </c>
      <c r="J12" s="151" t="s">
        <v>357</v>
      </c>
      <c r="K12" s="152" t="str">
        <f>UPPER(IF(OR(J12="a",J12="as"),F11,IF(OR(J12="b",J12="bs"),F13,)))</f>
        <v xml:space="preserve">BUCHHOLCZ </v>
      </c>
      <c r="L12" s="164"/>
      <c r="M12" s="137"/>
      <c r="N12" s="163"/>
      <c r="O12" s="161"/>
      <c r="P12" s="161"/>
      <c r="Q12" s="142"/>
      <c r="R12" s="143"/>
      <c r="S12" s="144"/>
      <c r="U12" s="153" t="str">
        <f>Birók!P26</f>
        <v xml:space="preserve"> </v>
      </c>
      <c r="Y12" s="330"/>
      <c r="Z12" s="330"/>
      <c r="AA12" s="339" t="s">
        <v>138</v>
      </c>
      <c r="AB12" s="340">
        <v>15</v>
      </c>
      <c r="AC12" s="340">
        <v>10</v>
      </c>
      <c r="AD12" s="340">
        <v>6</v>
      </c>
      <c r="AE12" s="340">
        <v>3</v>
      </c>
      <c r="AF12" s="340">
        <v>1</v>
      </c>
      <c r="AG12" s="340">
        <v>0</v>
      </c>
      <c r="AH12" s="340">
        <v>0</v>
      </c>
      <c r="AI12" s="329"/>
      <c r="AJ12" s="329"/>
      <c r="AK12" s="329"/>
    </row>
    <row r="13" spans="1:37" s="34" customFormat="1" ht="12.95" customHeight="1">
      <c r="A13" s="146">
        <v>4</v>
      </c>
      <c r="B13" s="270">
        <f>IF($E13="","",VLOOKUP($E13,L14elő!$A$7:$O$22,14))</f>
        <v>0</v>
      </c>
      <c r="C13" s="298">
        <f>IF($E13="","",VLOOKUP($E13,L14elő!$A$7:$O$22,15))</f>
        <v>0</v>
      </c>
      <c r="D13" s="298" t="str">
        <f>IF($E13="","",VLOOKUP($E13,L14elő!$A$7:$O$22,5))</f>
        <v>"081201</v>
      </c>
      <c r="E13" s="135">
        <v>5</v>
      </c>
      <c r="F13" s="154" t="str">
        <f>UPPER(IF($E13="","",VLOOKUP($E13,L14elő!$A$7:$O$22,2)))</f>
        <v xml:space="preserve">BUCHHOLCZ </v>
      </c>
      <c r="G13" s="154" t="str">
        <f>IF($E13="","",VLOOKUP($E13,L14elő!$A$7:$O$22,3))</f>
        <v>Bora  Gizella</v>
      </c>
      <c r="H13" s="154"/>
      <c r="I13" s="154" t="str">
        <f>IF($E13="","",VLOOKUP($E13,L14elő!$A$7:$O$22,4))</f>
        <v>Gellért SE</v>
      </c>
      <c r="J13" s="165"/>
      <c r="K13" s="137" t="s">
        <v>418</v>
      </c>
      <c r="L13" s="137"/>
      <c r="M13" s="137"/>
      <c r="N13" s="163"/>
      <c r="O13" s="161"/>
      <c r="P13" s="161"/>
      <c r="Q13" s="142"/>
      <c r="R13" s="143"/>
      <c r="S13" s="144"/>
      <c r="U13" s="153" t="str">
        <f>Birók!P27</f>
        <v xml:space="preserve"> </v>
      </c>
      <c r="Y13" s="330"/>
      <c r="Z13" s="330"/>
      <c r="AA13" s="339" t="s">
        <v>134</v>
      </c>
      <c r="AB13" s="340">
        <v>10</v>
      </c>
      <c r="AC13" s="340">
        <v>6</v>
      </c>
      <c r="AD13" s="340">
        <v>3</v>
      </c>
      <c r="AE13" s="340">
        <v>1</v>
      </c>
      <c r="AF13" s="340">
        <v>0</v>
      </c>
      <c r="AG13" s="340">
        <v>0</v>
      </c>
      <c r="AH13" s="340">
        <v>0</v>
      </c>
      <c r="AI13" s="329"/>
      <c r="AJ13" s="329"/>
      <c r="AK13" s="329"/>
    </row>
    <row r="14" spans="1:37" s="34" customFormat="1" ht="12.95" customHeight="1">
      <c r="A14" s="146"/>
      <c r="B14" s="311"/>
      <c r="C14" s="307"/>
      <c r="D14" s="307"/>
      <c r="E14" s="157"/>
      <c r="F14" s="137"/>
      <c r="G14" s="137"/>
      <c r="H14" s="66"/>
      <c r="I14" s="166"/>
      <c r="J14" s="158"/>
      <c r="K14" s="137"/>
      <c r="L14" s="137"/>
      <c r="M14" s="150" t="s">
        <v>0</v>
      </c>
      <c r="N14" s="159" t="s">
        <v>408</v>
      </c>
      <c r="O14" s="152" t="s">
        <v>432</v>
      </c>
      <c r="P14" s="160"/>
      <c r="Q14" s="142"/>
      <c r="R14" s="143"/>
      <c r="S14" s="144"/>
      <c r="U14" s="153" t="str">
        <f>Birók!P28</f>
        <v xml:space="preserve"> </v>
      </c>
      <c r="Y14" s="330"/>
      <c r="Z14" s="330"/>
      <c r="AA14" s="339" t="s">
        <v>135</v>
      </c>
      <c r="AB14" s="340">
        <v>3</v>
      </c>
      <c r="AC14" s="340">
        <v>2</v>
      </c>
      <c r="AD14" s="340">
        <v>1</v>
      </c>
      <c r="AE14" s="340">
        <v>0</v>
      </c>
      <c r="AF14" s="340">
        <v>0</v>
      </c>
      <c r="AG14" s="340">
        <v>0</v>
      </c>
      <c r="AH14" s="340">
        <v>0</v>
      </c>
      <c r="AI14" s="329"/>
      <c r="AJ14" s="329"/>
      <c r="AK14" s="329"/>
    </row>
    <row r="15" spans="1:37" s="34" customFormat="1" ht="12.95" customHeight="1">
      <c r="A15" s="134">
        <v>5</v>
      </c>
      <c r="B15" s="270">
        <f>IF($E15="","",VLOOKUP($E15,L14elő!$A$7:$O$22,14))</f>
        <v>0</v>
      </c>
      <c r="C15" s="298">
        <f>IF($E15="","",VLOOKUP($E15,L14elő!$A$7:$O$22,15))</f>
        <v>4</v>
      </c>
      <c r="D15" s="298" t="str">
        <f>IF($E15="","",VLOOKUP($E15,L14elő!$A$7:$O$22,5))</f>
        <v>"090911</v>
      </c>
      <c r="E15" s="135">
        <v>4</v>
      </c>
      <c r="F15" s="136" t="str">
        <f>UPPER(IF($E15="","",VLOOKUP($E15,L14elő!$A$7:$O$22,2)))</f>
        <v xml:space="preserve">TEKER </v>
      </c>
      <c r="G15" s="136" t="str">
        <f>IF($E15="","",VLOOKUP($E15,L14elő!$A$7:$O$22,3))</f>
        <v>Lotti</v>
      </c>
      <c r="H15" s="136"/>
      <c r="I15" s="136" t="str">
        <f>IF($E15="","",VLOOKUP($E15,L14elő!$A$7:$O$22,4))</f>
        <v>Kiskút TK</v>
      </c>
      <c r="J15" s="167"/>
      <c r="K15" s="137"/>
      <c r="L15" s="137"/>
      <c r="M15" s="137"/>
      <c r="N15" s="163"/>
      <c r="O15" s="137" t="s">
        <v>409</v>
      </c>
      <c r="P15" s="163"/>
      <c r="Q15" s="142"/>
      <c r="R15" s="143"/>
      <c r="S15" s="144"/>
      <c r="U15" s="153" t="str">
        <f>Birók!P29</f>
        <v xml:space="preserve"> </v>
      </c>
      <c r="Y15" s="330"/>
      <c r="Z15" s="330"/>
      <c r="AA15" s="339"/>
      <c r="AB15" s="339"/>
      <c r="AC15" s="339"/>
      <c r="AD15" s="339"/>
      <c r="AE15" s="339"/>
      <c r="AF15" s="339"/>
      <c r="AG15" s="339"/>
      <c r="AH15" s="339"/>
      <c r="AI15" s="329"/>
      <c r="AJ15" s="329"/>
      <c r="AK15" s="329"/>
    </row>
    <row r="16" spans="1:37" s="34" customFormat="1" ht="12.95" customHeight="1" thickBot="1">
      <c r="A16" s="146"/>
      <c r="B16" s="311"/>
      <c r="C16" s="307"/>
      <c r="D16" s="307"/>
      <c r="E16" s="157"/>
      <c r="F16" s="148"/>
      <c r="G16" s="148"/>
      <c r="H16" s="149"/>
      <c r="I16" s="358" t="s">
        <v>0</v>
      </c>
      <c r="J16" s="151" t="s">
        <v>408</v>
      </c>
      <c r="K16" s="152" t="str">
        <f>UPPER(IF(OR(J16="a",J16="as"),F15,IF(OR(J16="b",J16="bs"),F17,)))</f>
        <v xml:space="preserve">TEKER </v>
      </c>
      <c r="L16" s="152"/>
      <c r="M16" s="137"/>
      <c r="N16" s="163"/>
      <c r="O16" s="161"/>
      <c r="P16" s="163"/>
      <c r="Q16" s="142"/>
      <c r="R16" s="143"/>
      <c r="S16" s="144"/>
      <c r="U16" s="168" t="str">
        <f>Birók!P30</f>
        <v>Egyik sem</v>
      </c>
      <c r="Y16" s="330"/>
      <c r="Z16" s="330"/>
      <c r="AA16" s="339" t="s">
        <v>124</v>
      </c>
      <c r="AB16" s="340">
        <v>150</v>
      </c>
      <c r="AC16" s="340">
        <v>120</v>
      </c>
      <c r="AD16" s="340">
        <v>90</v>
      </c>
      <c r="AE16" s="340">
        <v>60</v>
      </c>
      <c r="AF16" s="340">
        <v>40</v>
      </c>
      <c r="AG16" s="340">
        <v>25</v>
      </c>
      <c r="AH16" s="340">
        <v>15</v>
      </c>
      <c r="AI16" s="329"/>
      <c r="AJ16" s="329"/>
      <c r="AK16" s="329"/>
    </row>
    <row r="17" spans="1:41" s="34" customFormat="1" ht="12.95" customHeight="1">
      <c r="A17" s="146">
        <v>6</v>
      </c>
      <c r="B17" s="270" t="str">
        <f>IF($E17="","",VLOOKUP($E17,L14elő!$A$7:$O$22,14))</f>
        <v/>
      </c>
      <c r="C17" s="298" t="str">
        <f>IF($E17="","",VLOOKUP($E17,L14elő!$A$7:$O$22,15))</f>
        <v/>
      </c>
      <c r="D17" s="298" t="str">
        <f>IF($E17="","",VLOOKUP($E17,L14elő!$A$7:$O$22,5))</f>
        <v/>
      </c>
      <c r="E17" s="135"/>
      <c r="F17" s="154" t="s">
        <v>358</v>
      </c>
      <c r="G17" s="154" t="str">
        <f>IF($E17="","",VLOOKUP($E17,L14elő!$A$7:$O$22,3))</f>
        <v/>
      </c>
      <c r="H17" s="154"/>
      <c r="I17" s="154" t="str">
        <f>IF($E17="","",VLOOKUP($E17,L14elő!$A$7:$O$22,4))</f>
        <v/>
      </c>
      <c r="J17" s="155"/>
      <c r="K17" s="137"/>
      <c r="L17" s="156"/>
      <c r="M17" s="137"/>
      <c r="N17" s="163"/>
      <c r="O17" s="161"/>
      <c r="P17" s="163"/>
      <c r="Q17" s="142"/>
      <c r="R17" s="143"/>
      <c r="S17" s="144"/>
      <c r="Y17" s="330"/>
      <c r="Z17" s="330"/>
      <c r="AA17" s="339" t="s">
        <v>126</v>
      </c>
      <c r="AB17" s="340">
        <v>120</v>
      </c>
      <c r="AC17" s="340">
        <v>90</v>
      </c>
      <c r="AD17" s="340">
        <v>60</v>
      </c>
      <c r="AE17" s="340">
        <v>40</v>
      </c>
      <c r="AF17" s="340">
        <v>25</v>
      </c>
      <c r="AG17" s="340">
        <v>15</v>
      </c>
      <c r="AH17" s="340">
        <v>8</v>
      </c>
      <c r="AI17" s="329"/>
      <c r="AJ17" s="329"/>
      <c r="AK17" s="329"/>
    </row>
    <row r="18" spans="1:41" s="34" customFormat="1" ht="12.95" customHeight="1">
      <c r="A18" s="146"/>
      <c r="B18" s="311"/>
      <c r="C18" s="307"/>
      <c r="D18" s="307"/>
      <c r="E18" s="157"/>
      <c r="F18" s="148"/>
      <c r="G18" s="148"/>
      <c r="H18" s="149"/>
      <c r="I18" s="137"/>
      <c r="J18" s="158"/>
      <c r="K18" s="150" t="s">
        <v>0</v>
      </c>
      <c r="L18" s="159" t="s">
        <v>408</v>
      </c>
      <c r="M18" s="152" t="str">
        <f>UPPER(IF(OR(L18="a",L18="as"),K16,IF(OR(L18="b",L18="bs"),K20,)))</f>
        <v xml:space="preserve">TEKER </v>
      </c>
      <c r="N18" s="169"/>
      <c r="O18" s="161"/>
      <c r="P18" s="163"/>
      <c r="Q18" s="142"/>
      <c r="R18" s="143"/>
      <c r="S18" s="144"/>
      <c r="Y18" s="330"/>
      <c r="Z18" s="330"/>
      <c r="AA18" s="339" t="s">
        <v>127</v>
      </c>
      <c r="AB18" s="340">
        <v>90</v>
      </c>
      <c r="AC18" s="340">
        <v>60</v>
      </c>
      <c r="AD18" s="340">
        <v>40</v>
      </c>
      <c r="AE18" s="340">
        <v>25</v>
      </c>
      <c r="AF18" s="340">
        <v>15</v>
      </c>
      <c r="AG18" s="340">
        <v>8</v>
      </c>
      <c r="AH18" s="340">
        <v>4</v>
      </c>
      <c r="AI18" s="329"/>
      <c r="AJ18" s="329"/>
      <c r="AK18" s="329"/>
    </row>
    <row r="19" spans="1:41" s="34" customFormat="1" ht="12.95" customHeight="1">
      <c r="A19" s="146">
        <v>7</v>
      </c>
      <c r="B19" s="270">
        <f>IF($E19="","",VLOOKUP($E19,L14elő!$A$7:$O$22,14))</f>
        <v>0</v>
      </c>
      <c r="C19" s="298">
        <f>IF($E19="","",VLOOKUP($E19,L14elő!$A$7:$O$22,15))</f>
        <v>0</v>
      </c>
      <c r="D19" s="298" t="str">
        <f>IF($E19="","",VLOOKUP($E19,L14elő!$A$7:$O$22,5))</f>
        <v>"0905124</v>
      </c>
      <c r="E19" s="135">
        <v>9</v>
      </c>
      <c r="F19" s="154" t="str">
        <f>UPPER(IF($E19="","",VLOOKUP($E19,L14elő!$A$7:$O$22,2)))</f>
        <v xml:space="preserve">MURÁNYI </v>
      </c>
      <c r="G19" s="154" t="str">
        <f>IF($E19="","",VLOOKUP($E19,L14elő!$A$7:$O$22,3))</f>
        <v>Petra</v>
      </c>
      <c r="H19" s="154"/>
      <c r="I19" s="154" t="str">
        <f>IF($E19="","",VLOOKUP($E19,L14elő!$A$7:$O$22,4))</f>
        <v>Hoker-Fagyas</v>
      </c>
      <c r="J19" s="138"/>
      <c r="K19" s="137"/>
      <c r="L19" s="162"/>
      <c r="M19" s="137" t="s">
        <v>395</v>
      </c>
      <c r="N19" s="161"/>
      <c r="O19" s="161"/>
      <c r="P19" s="163"/>
      <c r="Q19" s="142"/>
      <c r="R19" s="143"/>
      <c r="S19" s="144"/>
      <c r="Y19" s="330"/>
      <c r="Z19" s="330"/>
      <c r="AA19" s="339" t="s">
        <v>128</v>
      </c>
      <c r="AB19" s="340">
        <v>60</v>
      </c>
      <c r="AC19" s="340">
        <v>40</v>
      </c>
      <c r="AD19" s="340">
        <v>25</v>
      </c>
      <c r="AE19" s="340">
        <v>15</v>
      </c>
      <c r="AF19" s="340">
        <v>8</v>
      </c>
      <c r="AG19" s="340">
        <v>4</v>
      </c>
      <c r="AH19" s="340">
        <v>2</v>
      </c>
      <c r="AI19" s="329"/>
      <c r="AJ19" s="329"/>
      <c r="AK19" s="329"/>
    </row>
    <row r="20" spans="1:41" s="34" customFormat="1" ht="12.95" customHeight="1">
      <c r="A20" s="146"/>
      <c r="B20" s="311"/>
      <c r="C20" s="307"/>
      <c r="D20" s="307"/>
      <c r="E20" s="147"/>
      <c r="F20" s="148"/>
      <c r="G20" s="148"/>
      <c r="H20" s="149"/>
      <c r="I20" s="358" t="s">
        <v>0</v>
      </c>
      <c r="J20" s="151" t="s">
        <v>408</v>
      </c>
      <c r="K20" s="152" t="str">
        <f>UPPER(IF(OR(J20="a",J20="as"),F19,IF(OR(J20="b",J20="bs"),F21,)))</f>
        <v xml:space="preserve">MURÁNYI </v>
      </c>
      <c r="L20" s="164"/>
      <c r="M20" s="137"/>
      <c r="N20" s="161"/>
      <c r="O20" s="161"/>
      <c r="P20" s="163"/>
      <c r="Q20" s="142"/>
      <c r="R20" s="143"/>
      <c r="S20" s="144"/>
      <c r="Y20" s="330"/>
      <c r="Z20" s="330"/>
      <c r="AA20" s="339" t="s">
        <v>129</v>
      </c>
      <c r="AB20" s="340">
        <v>40</v>
      </c>
      <c r="AC20" s="340">
        <v>25</v>
      </c>
      <c r="AD20" s="340">
        <v>15</v>
      </c>
      <c r="AE20" s="340">
        <v>8</v>
      </c>
      <c r="AF20" s="340">
        <v>4</v>
      </c>
      <c r="AG20" s="340">
        <v>2</v>
      </c>
      <c r="AH20" s="340">
        <v>1</v>
      </c>
      <c r="AI20" s="329"/>
      <c r="AJ20" s="329"/>
      <c r="AK20" s="329"/>
    </row>
    <row r="21" spans="1:41" s="34" customFormat="1" ht="12.95" customHeight="1">
      <c r="A21" s="146">
        <v>8</v>
      </c>
      <c r="B21" s="270" t="str">
        <f>IF($E21="","",VLOOKUP($E21,L14elő!$A$7:$O$22,14))</f>
        <v/>
      </c>
      <c r="C21" s="298" t="str">
        <f>IF($E21="","",VLOOKUP($E21,L14elő!$A$7:$O$22,15))</f>
        <v/>
      </c>
      <c r="D21" s="298" t="str">
        <f>IF($E21="","",VLOOKUP($E21,L14elő!$A$7:$O$22,5))</f>
        <v/>
      </c>
      <c r="E21" s="135"/>
      <c r="F21" s="154" t="s">
        <v>358</v>
      </c>
      <c r="G21" s="154" t="str">
        <f>IF($E21="","",VLOOKUP($E21,L14elő!$A$7:$O$22,3))</f>
        <v/>
      </c>
      <c r="H21" s="154"/>
      <c r="I21" s="154" t="str">
        <f>IF($E21="","",VLOOKUP($E21,L14elő!$A$7:$O$22,4))</f>
        <v/>
      </c>
      <c r="J21" s="165"/>
      <c r="K21" s="137"/>
      <c r="L21" s="137"/>
      <c r="M21" s="137"/>
      <c r="N21" s="161"/>
      <c r="O21" s="161"/>
      <c r="P21" s="163"/>
      <c r="Q21" s="142"/>
      <c r="R21" s="143"/>
      <c r="S21" s="144"/>
      <c r="Y21" s="330"/>
      <c r="Z21" s="330"/>
      <c r="AA21" s="339" t="s">
        <v>130</v>
      </c>
      <c r="AB21" s="340">
        <v>25</v>
      </c>
      <c r="AC21" s="340">
        <v>15</v>
      </c>
      <c r="AD21" s="340">
        <v>10</v>
      </c>
      <c r="AE21" s="340">
        <v>6</v>
      </c>
      <c r="AF21" s="340">
        <v>3</v>
      </c>
      <c r="AG21" s="340">
        <v>1</v>
      </c>
      <c r="AH21" s="340">
        <v>0</v>
      </c>
      <c r="AI21" s="329"/>
      <c r="AJ21" s="329"/>
      <c r="AK21" s="329"/>
    </row>
    <row r="22" spans="1:41" s="34" customFormat="1" ht="12.95" customHeight="1">
      <c r="A22" s="146"/>
      <c r="B22" s="311"/>
      <c r="C22" s="307"/>
      <c r="D22" s="307"/>
      <c r="E22" s="147"/>
      <c r="F22" s="166"/>
      <c r="G22" s="166"/>
      <c r="H22" s="170"/>
      <c r="I22" s="166"/>
      <c r="J22" s="158"/>
      <c r="K22" s="137"/>
      <c r="L22" s="137"/>
      <c r="M22" s="137"/>
      <c r="N22" s="161"/>
      <c r="O22" s="150" t="s">
        <v>0</v>
      </c>
      <c r="P22" s="159" t="s">
        <v>408</v>
      </c>
      <c r="Q22" s="152" t="s">
        <v>438</v>
      </c>
      <c r="R22" s="160"/>
      <c r="S22" s="144"/>
      <c r="Y22" s="330"/>
      <c r="Z22" s="330"/>
      <c r="AA22" s="339" t="s">
        <v>131</v>
      </c>
      <c r="AB22" s="340">
        <v>15</v>
      </c>
      <c r="AC22" s="340">
        <v>10</v>
      </c>
      <c r="AD22" s="340">
        <v>6</v>
      </c>
      <c r="AE22" s="340">
        <v>3</v>
      </c>
      <c r="AF22" s="340">
        <v>1</v>
      </c>
      <c r="AG22" s="340">
        <v>0</v>
      </c>
      <c r="AH22" s="340">
        <v>0</v>
      </c>
      <c r="AI22" s="329"/>
      <c r="AJ22" s="329"/>
      <c r="AK22" s="329"/>
    </row>
    <row r="23" spans="1:41" s="34" customFormat="1" ht="12.95" customHeight="1">
      <c r="A23" s="146">
        <v>9</v>
      </c>
      <c r="B23" s="270">
        <f>IF($E23="","",VLOOKUP($E23,L14elő!$A$7:$O$22,14))</f>
        <v>0</v>
      </c>
      <c r="C23" s="298">
        <f>IF($E23="","",VLOOKUP($E23,L14elő!$A$7:$O$22,15))</f>
        <v>0</v>
      </c>
      <c r="D23" s="298" t="str">
        <f>IF($E23="","",VLOOKUP($E23,L14elő!$A$7:$O$22,5))</f>
        <v>"090712</v>
      </c>
      <c r="E23" s="135">
        <v>6</v>
      </c>
      <c r="F23" s="154" t="str">
        <f>UPPER(IF($E23="","",VLOOKUP($E23,L14elő!$A$7:$O$22,2)))</f>
        <v>KRISTYÁN</v>
      </c>
      <c r="G23" s="154" t="str">
        <f>IF($E23="","",VLOOKUP($E23,L14elő!$A$7:$O$22,3))</f>
        <v>Fanni</v>
      </c>
      <c r="H23" s="154"/>
      <c r="I23" s="154" t="str">
        <f>IF($E23="","",VLOOKUP($E23,L14elő!$A$7:$O$22,4))</f>
        <v>Tenisz Műhely</v>
      </c>
      <c r="J23" s="138"/>
      <c r="K23" s="137"/>
      <c r="L23" s="137"/>
      <c r="M23" s="137"/>
      <c r="N23" s="161"/>
      <c r="O23" s="137"/>
      <c r="P23" s="163"/>
      <c r="Q23" s="137" t="s">
        <v>377</v>
      </c>
      <c r="R23" s="161"/>
      <c r="S23" s="144"/>
      <c r="Y23" s="330"/>
      <c r="Z23" s="330"/>
      <c r="AA23" s="339" t="s">
        <v>132</v>
      </c>
      <c r="AB23" s="340">
        <v>10</v>
      </c>
      <c r="AC23" s="340">
        <v>6</v>
      </c>
      <c r="AD23" s="340">
        <v>3</v>
      </c>
      <c r="AE23" s="340">
        <v>1</v>
      </c>
      <c r="AF23" s="340">
        <v>0</v>
      </c>
      <c r="AG23" s="340">
        <v>0</v>
      </c>
      <c r="AH23" s="340">
        <v>0</v>
      </c>
      <c r="AI23" s="329"/>
      <c r="AJ23" s="329"/>
      <c r="AK23" s="329"/>
    </row>
    <row r="24" spans="1:41" s="34" customFormat="1" ht="12.95" customHeight="1">
      <c r="A24" s="146"/>
      <c r="B24" s="311"/>
      <c r="C24" s="307"/>
      <c r="D24" s="307"/>
      <c r="E24" s="147"/>
      <c r="F24" s="148"/>
      <c r="G24" s="148"/>
      <c r="H24" s="149"/>
      <c r="I24" s="358" t="s">
        <v>0</v>
      </c>
      <c r="J24" s="151" t="s">
        <v>408</v>
      </c>
      <c r="K24" s="152" t="str">
        <f>UPPER(IF(OR(J24="a",J24="as"),F23,IF(OR(J24="b",J24="bs"),F25,)))</f>
        <v>KRISTYÁN</v>
      </c>
      <c r="L24" s="152"/>
      <c r="M24" s="137"/>
      <c r="N24" s="161"/>
      <c r="O24" s="161"/>
      <c r="P24" s="163"/>
      <c r="Q24" s="142"/>
      <c r="R24" s="143"/>
      <c r="S24" s="144"/>
      <c r="Y24" s="330"/>
      <c r="Z24" s="330"/>
      <c r="AA24" s="339" t="s">
        <v>133</v>
      </c>
      <c r="AB24" s="340">
        <v>6</v>
      </c>
      <c r="AC24" s="340">
        <v>3</v>
      </c>
      <c r="AD24" s="340">
        <v>1</v>
      </c>
      <c r="AE24" s="340">
        <v>0</v>
      </c>
      <c r="AF24" s="340">
        <v>0</v>
      </c>
      <c r="AG24" s="340">
        <v>0</v>
      </c>
      <c r="AH24" s="340">
        <v>0</v>
      </c>
      <c r="AI24" s="329"/>
      <c r="AJ24" s="329"/>
      <c r="AK24" s="329"/>
    </row>
    <row r="25" spans="1:41" s="34" customFormat="1" ht="12.95" customHeight="1">
      <c r="A25" s="146">
        <v>10</v>
      </c>
      <c r="B25" s="270">
        <f>IF($E25="","",VLOOKUP($E25,L14elő!$A$7:$O$22,14))</f>
        <v>0</v>
      </c>
      <c r="C25" s="298">
        <f>IF($E25="","",VLOOKUP($E25,L14elő!$A$7:$O$22,15))</f>
        <v>0</v>
      </c>
      <c r="D25" s="298" t="str">
        <f>IF($E25="","",VLOOKUP($E25,L14elő!$A$7:$O$22,5))</f>
        <v>"0910240</v>
      </c>
      <c r="E25" s="135">
        <v>10</v>
      </c>
      <c r="F25" s="154" t="str">
        <f>UPPER(IF($E25="","",VLOOKUP($E25,L14elő!$A$7:$O$22,2)))</f>
        <v xml:space="preserve">GYEPES </v>
      </c>
      <c r="G25" s="154" t="str">
        <f>IF($E25="","",VLOOKUP($E25,L14elő!$A$7:$O$22,3))</f>
        <v>Kira</v>
      </c>
      <c r="H25" s="154"/>
      <c r="I25" s="154" t="str">
        <f>IF($E25="","",VLOOKUP($E25,L14elő!$A$7:$O$22,4))</f>
        <v>SVSE</v>
      </c>
      <c r="J25" s="155"/>
      <c r="K25" s="137" t="s">
        <v>395</v>
      </c>
      <c r="L25" s="156"/>
      <c r="M25" s="137"/>
      <c r="N25" s="161"/>
      <c r="O25" s="161"/>
      <c r="P25" s="163"/>
      <c r="Q25" s="142"/>
      <c r="R25" s="143"/>
      <c r="S25" s="144"/>
      <c r="Y25" s="330"/>
      <c r="Z25" s="330"/>
      <c r="AA25" s="339" t="s">
        <v>138</v>
      </c>
      <c r="AB25" s="340">
        <v>3</v>
      </c>
      <c r="AC25" s="340">
        <v>2</v>
      </c>
      <c r="AD25" s="340">
        <v>1</v>
      </c>
      <c r="AE25" s="340">
        <v>0</v>
      </c>
      <c r="AF25" s="340">
        <v>0</v>
      </c>
      <c r="AG25" s="340">
        <v>0</v>
      </c>
      <c r="AH25" s="340">
        <v>0</v>
      </c>
      <c r="AI25" s="329"/>
      <c r="AJ25" s="329"/>
      <c r="AK25" s="329"/>
    </row>
    <row r="26" spans="1:41" s="34" customFormat="1" ht="12.95" customHeight="1">
      <c r="A26" s="146"/>
      <c r="B26" s="311"/>
      <c r="C26" s="307"/>
      <c r="D26" s="307"/>
      <c r="E26" s="157"/>
      <c r="F26" s="148"/>
      <c r="G26" s="148"/>
      <c r="H26" s="149"/>
      <c r="I26" s="137"/>
      <c r="J26" s="158"/>
      <c r="K26" s="150" t="s">
        <v>0</v>
      </c>
      <c r="L26" s="159" t="s">
        <v>357</v>
      </c>
      <c r="M26" s="152" t="s">
        <v>439</v>
      </c>
      <c r="N26" s="160"/>
      <c r="O26" s="161"/>
      <c r="P26" s="163"/>
      <c r="Q26" s="142"/>
      <c r="R26" s="143"/>
      <c r="S26" s="144"/>
      <c r="Y26" s="329"/>
      <c r="Z26" s="329"/>
      <c r="AA26" s="329"/>
      <c r="AB26" s="329"/>
      <c r="AC26" s="329"/>
      <c r="AD26" s="329"/>
      <c r="AE26" s="329"/>
      <c r="AF26" s="329"/>
      <c r="AG26" s="329"/>
      <c r="AH26" s="329"/>
      <c r="AI26" s="329"/>
      <c r="AJ26" s="329"/>
      <c r="AK26" s="329"/>
      <c r="AL26" s="335"/>
      <c r="AM26" s="335"/>
      <c r="AN26" s="335"/>
      <c r="AO26" s="335"/>
    </row>
    <row r="27" spans="1:41" s="34" customFormat="1" ht="12.95" customHeight="1">
      <c r="A27" s="146">
        <v>11</v>
      </c>
      <c r="B27" s="270" t="str">
        <f>IF($E27="","",VLOOKUP($E27,L14elő!$A$7:$O$22,14))</f>
        <v/>
      </c>
      <c r="C27" s="298" t="str">
        <f>IF($E27="","",VLOOKUP($E27,L14elő!$A$7:$O$22,15))</f>
        <v/>
      </c>
      <c r="D27" s="298" t="str">
        <f>IF($E27="","",VLOOKUP($E27,L14elő!$A$7:$O$22,5))</f>
        <v/>
      </c>
      <c r="E27" s="135"/>
      <c r="F27" s="154" t="s">
        <v>358</v>
      </c>
      <c r="G27" s="154" t="str">
        <f>IF($E27="","",VLOOKUP($E27,L14elő!$A$7:$O$22,3))</f>
        <v/>
      </c>
      <c r="H27" s="154"/>
      <c r="I27" s="154" t="str">
        <f>IF($E27="","",VLOOKUP($E27,L14elő!$A$7:$O$22,4))</f>
        <v/>
      </c>
      <c r="J27" s="138"/>
      <c r="K27" s="137"/>
      <c r="L27" s="162"/>
      <c r="M27" s="137" t="s">
        <v>388</v>
      </c>
      <c r="N27" s="163"/>
      <c r="O27" s="161"/>
      <c r="P27" s="163"/>
      <c r="Q27" s="142"/>
      <c r="R27" s="143"/>
      <c r="S27" s="144"/>
      <c r="Y27" s="329"/>
      <c r="Z27" s="329"/>
      <c r="AA27" s="329"/>
      <c r="AB27" s="329"/>
      <c r="AC27" s="329"/>
      <c r="AD27" s="329"/>
      <c r="AE27" s="329"/>
      <c r="AF27" s="329"/>
      <c r="AG27" s="329"/>
      <c r="AH27" s="329"/>
      <c r="AI27" s="329"/>
      <c r="AJ27" s="329"/>
      <c r="AK27" s="329"/>
      <c r="AL27" s="335"/>
      <c r="AM27" s="335"/>
      <c r="AN27" s="335"/>
      <c r="AO27" s="335"/>
    </row>
    <row r="28" spans="1:41" s="34" customFormat="1" ht="12.95" customHeight="1">
      <c r="A28" s="171"/>
      <c r="B28" s="311"/>
      <c r="C28" s="307"/>
      <c r="D28" s="307"/>
      <c r="E28" s="157"/>
      <c r="F28" s="148"/>
      <c r="G28" s="148"/>
      <c r="H28" s="149"/>
      <c r="I28" s="358" t="s">
        <v>0</v>
      </c>
      <c r="J28" s="151" t="s">
        <v>357</v>
      </c>
      <c r="K28" s="152" t="str">
        <f>UPPER(IF(OR(J28="a",J28="as"),F27,IF(OR(J28="b",J28="bs"),F29,)))</f>
        <v xml:space="preserve">BEVIZ </v>
      </c>
      <c r="L28" s="164"/>
      <c r="M28" s="137"/>
      <c r="N28" s="163"/>
      <c r="O28" s="161"/>
      <c r="P28" s="163"/>
      <c r="Q28" s="142"/>
      <c r="R28" s="143"/>
      <c r="S28" s="144"/>
      <c r="Y28" s="335"/>
      <c r="Z28" s="335"/>
      <c r="AA28" s="335"/>
      <c r="AB28" s="335"/>
      <c r="AC28" s="335"/>
      <c r="AD28" s="335"/>
      <c r="AE28" s="335"/>
      <c r="AF28" s="335"/>
      <c r="AG28" s="335"/>
      <c r="AH28" s="335"/>
      <c r="AI28" s="335"/>
      <c r="AJ28" s="335"/>
      <c r="AK28" s="335"/>
      <c r="AL28" s="335"/>
      <c r="AM28" s="335"/>
      <c r="AN28" s="335"/>
      <c r="AO28" s="335"/>
    </row>
    <row r="29" spans="1:41" s="34" customFormat="1" ht="12.95" customHeight="1">
      <c r="A29" s="134">
        <v>12</v>
      </c>
      <c r="B29" s="270">
        <f>IF($E29="","",VLOOKUP($E29,L14elő!$A$7:$O$22,14))</f>
        <v>0</v>
      </c>
      <c r="C29" s="298">
        <f>IF($E29="","",VLOOKUP($E29,L14elő!$A$7:$O$22,15))</f>
        <v>3</v>
      </c>
      <c r="D29" s="298" t="str">
        <f>IF($E29="","",VLOOKUP($E29,L14elő!$A$7:$O$22,5))</f>
        <v>"091016</v>
      </c>
      <c r="E29" s="135">
        <v>3</v>
      </c>
      <c r="F29" s="136" t="str">
        <f>UPPER(IF($E29="","",VLOOKUP($E29,L14elő!$A$7:$O$22,2)))</f>
        <v xml:space="preserve">BEVIZ </v>
      </c>
      <c r="G29" s="136" t="str">
        <f>IF($E29="","",VLOOKUP($E29,L14elő!$A$7:$O$22,3))</f>
        <v>Lujza</v>
      </c>
      <c r="H29" s="136"/>
      <c r="I29" s="136" t="str">
        <f>IF($E29="","",VLOOKUP($E29,L14elő!$A$7:$O$22,4))</f>
        <v>Tenisz Műhely</v>
      </c>
      <c r="J29" s="165"/>
      <c r="K29" s="137"/>
      <c r="L29" s="137"/>
      <c r="M29" s="137"/>
      <c r="N29" s="163"/>
      <c r="O29" s="161"/>
      <c r="P29" s="163"/>
      <c r="Q29" s="142"/>
      <c r="R29" s="143"/>
      <c r="S29" s="144"/>
      <c r="Y29" s="335"/>
      <c r="Z29" s="335"/>
      <c r="AA29" s="335"/>
      <c r="AB29" s="335"/>
      <c r="AC29" s="335"/>
      <c r="AD29" s="335"/>
      <c r="AE29" s="335"/>
      <c r="AF29" s="335"/>
      <c r="AG29" s="335"/>
      <c r="AH29" s="335"/>
      <c r="AI29" s="335"/>
      <c r="AJ29" s="335"/>
      <c r="AK29" s="335"/>
      <c r="AL29" s="335"/>
      <c r="AM29" s="335"/>
      <c r="AN29" s="335"/>
      <c r="AO29" s="335"/>
    </row>
    <row r="30" spans="1:41" s="34" customFormat="1" ht="12.95" customHeight="1">
      <c r="A30" s="146"/>
      <c r="B30" s="311"/>
      <c r="C30" s="307"/>
      <c r="D30" s="307"/>
      <c r="E30" s="157"/>
      <c r="F30" s="137"/>
      <c r="G30" s="137"/>
      <c r="H30" s="66"/>
      <c r="I30" s="166"/>
      <c r="J30" s="158"/>
      <c r="K30" s="137"/>
      <c r="L30" s="137"/>
      <c r="M30" s="150" t="s">
        <v>0</v>
      </c>
      <c r="N30" s="159" t="s">
        <v>408</v>
      </c>
      <c r="O30" s="152" t="str">
        <f>UPPER(IF(OR(N30="a",N30="as"),M26,IF(OR(N30="b",N30="bs"),M34,)))</f>
        <v>BEVIZ  +3</v>
      </c>
      <c r="P30" s="169"/>
      <c r="Q30" s="142"/>
      <c r="R30" s="143"/>
      <c r="S30" s="144"/>
      <c r="AI30" s="335"/>
      <c r="AJ30" s="335"/>
      <c r="AK30" s="335"/>
    </row>
    <row r="31" spans="1:41" s="34" customFormat="1" ht="12.95" customHeight="1">
      <c r="A31" s="146">
        <v>13</v>
      </c>
      <c r="B31" s="270">
        <f>IF($E31="","",VLOOKUP($E31,L14elő!$A$7:$O$22,14))</f>
        <v>0</v>
      </c>
      <c r="C31" s="298">
        <f>IF($E31="","",VLOOKUP($E31,L14elő!$A$7:$O$22,15))</f>
        <v>0</v>
      </c>
      <c r="D31" s="298" t="str">
        <f>IF($E31="","",VLOOKUP($E31,L14elő!$A$7:$O$22,5))</f>
        <v>"090506</v>
      </c>
      <c r="E31" s="135">
        <v>8</v>
      </c>
      <c r="F31" s="154" t="str">
        <f>UPPER(IF($E31="","",VLOOKUP($E31,L14elő!$A$7:$O$22,2)))</f>
        <v xml:space="preserve">MATEAS </v>
      </c>
      <c r="G31" s="154" t="str">
        <f>IF($E31="","",VLOOKUP($E31,L14elő!$A$7:$O$22,3))</f>
        <v>Isabelle</v>
      </c>
      <c r="H31" s="154"/>
      <c r="I31" s="154" t="str">
        <f>IF($E31="","",VLOOKUP($E31,L14elő!$A$7:$O$22,4))</f>
        <v>Sportmánia</v>
      </c>
      <c r="J31" s="167"/>
      <c r="K31" s="137"/>
      <c r="L31" s="137"/>
      <c r="M31" s="137"/>
      <c r="N31" s="163"/>
      <c r="O31" s="137" t="s">
        <v>429</v>
      </c>
      <c r="P31" s="161"/>
      <c r="Q31" s="142"/>
      <c r="R31" s="143"/>
      <c r="S31" s="144"/>
      <c r="AI31" s="335"/>
      <c r="AJ31" s="335"/>
      <c r="AK31" s="335"/>
    </row>
    <row r="32" spans="1:41" s="34" customFormat="1" ht="12.95" customHeight="1">
      <c r="A32" s="146"/>
      <c r="B32" s="311"/>
      <c r="C32" s="307"/>
      <c r="D32" s="307"/>
      <c r="E32" s="157"/>
      <c r="F32" s="148"/>
      <c r="G32" s="148"/>
      <c r="H32" s="149"/>
      <c r="I32" s="150" t="s">
        <v>0</v>
      </c>
      <c r="J32" s="151" t="s">
        <v>357</v>
      </c>
      <c r="K32" s="152" t="s">
        <v>440</v>
      </c>
      <c r="L32" s="152"/>
      <c r="M32" s="137"/>
      <c r="N32" s="163"/>
      <c r="O32" s="161"/>
      <c r="P32" s="161"/>
      <c r="Q32" s="142"/>
      <c r="R32" s="143"/>
      <c r="S32" s="144"/>
      <c r="AI32" s="335"/>
      <c r="AJ32" s="335"/>
      <c r="AK32" s="335"/>
    </row>
    <row r="33" spans="1:37" s="34" customFormat="1" ht="12.95" customHeight="1">
      <c r="A33" s="146">
        <v>14</v>
      </c>
      <c r="B33" s="270">
        <f>IF($E33="","",VLOOKUP($E33,L14elő!$A$7:$O$22,14))</f>
        <v>0</v>
      </c>
      <c r="C33" s="298">
        <f>IF($E33="","",VLOOKUP($E33,L14elő!$A$7:$O$22,15))</f>
        <v>0</v>
      </c>
      <c r="D33" s="298" t="str">
        <f>IF($E33="","",VLOOKUP($E33,L14elő!$A$7:$O$22,5))</f>
        <v>"090606</v>
      </c>
      <c r="E33" s="135">
        <v>7</v>
      </c>
      <c r="F33" s="154" t="str">
        <f>UPPER(IF($E33="","",VLOOKUP($E33,L14elő!$A$7:$O$22,2)))</f>
        <v>BADICS</v>
      </c>
      <c r="G33" s="154" t="str">
        <f>IF($E33="","",VLOOKUP($E33,L14elő!$A$7:$O$22,3))</f>
        <v>Lara</v>
      </c>
      <c r="H33" s="154"/>
      <c r="I33" s="154" t="str">
        <f>IF($E33="","",VLOOKUP($E33,L14elő!$A$7:$O$22,4))</f>
        <v>Kiskút TK</v>
      </c>
      <c r="J33" s="155"/>
      <c r="K33" s="137" t="s">
        <v>379</v>
      </c>
      <c r="L33" s="156"/>
      <c r="M33" s="137"/>
      <c r="N33" s="163"/>
      <c r="O33" s="161"/>
      <c r="P33" s="161"/>
      <c r="Q33" s="142"/>
      <c r="R33" s="143"/>
      <c r="S33" s="144"/>
      <c r="AI33" s="335"/>
      <c r="AJ33" s="335"/>
      <c r="AK33" s="335"/>
    </row>
    <row r="34" spans="1:37" s="34" customFormat="1" ht="12.95" customHeight="1">
      <c r="A34" s="146"/>
      <c r="B34" s="311"/>
      <c r="C34" s="307"/>
      <c r="D34" s="307"/>
      <c r="E34" s="157"/>
      <c r="F34" s="148"/>
      <c r="G34" s="148"/>
      <c r="H34" s="149"/>
      <c r="I34" s="137"/>
      <c r="J34" s="158"/>
      <c r="K34" s="150" t="s">
        <v>0</v>
      </c>
      <c r="L34" s="159" t="s">
        <v>408</v>
      </c>
      <c r="M34" s="152" t="s">
        <v>431</v>
      </c>
      <c r="N34" s="169"/>
      <c r="O34" s="161"/>
      <c r="P34" s="161"/>
      <c r="Q34" s="142"/>
      <c r="R34" s="143"/>
      <c r="S34" s="144"/>
      <c r="AI34" s="335"/>
      <c r="AJ34" s="335"/>
      <c r="AK34" s="335"/>
    </row>
    <row r="35" spans="1:37" s="34" customFormat="1" ht="12.95" customHeight="1">
      <c r="A35" s="146">
        <v>15</v>
      </c>
      <c r="B35" s="270" t="str">
        <f>IF($E35="","",VLOOKUP($E35,L14elő!$A$7:$O$22,14))</f>
        <v/>
      </c>
      <c r="C35" s="298" t="str">
        <f>IF($E35="","",VLOOKUP($E35,L14elő!$A$7:$O$22,15))</f>
        <v/>
      </c>
      <c r="D35" s="298" t="str">
        <f>IF($E35="","",VLOOKUP($E35,L14elő!$A$7:$O$22,5))</f>
        <v/>
      </c>
      <c r="E35" s="135"/>
      <c r="F35" s="154" t="s">
        <v>358</v>
      </c>
      <c r="G35" s="154" t="str">
        <f>IF($E35="","",VLOOKUP($E35,L14elő!$A$7:$O$22,3))</f>
        <v/>
      </c>
      <c r="H35" s="154"/>
      <c r="I35" s="154" t="str">
        <f>IF($E35="","",VLOOKUP($E35,L14elő!$A$7:$O$22,4))</f>
        <v/>
      </c>
      <c r="J35" s="138"/>
      <c r="K35" s="137"/>
      <c r="L35" s="162"/>
      <c r="M35" s="137" t="s">
        <v>425</v>
      </c>
      <c r="N35" s="161"/>
      <c r="O35" s="161"/>
      <c r="P35" s="161"/>
      <c r="Q35" s="142"/>
      <c r="R35" s="143"/>
      <c r="S35" s="144"/>
      <c r="AI35" s="335"/>
      <c r="AJ35" s="335"/>
      <c r="AK35" s="335"/>
    </row>
    <row r="36" spans="1:37" s="34" customFormat="1" ht="12.95" customHeight="1">
      <c r="A36" s="146"/>
      <c r="B36" s="311"/>
      <c r="C36" s="307"/>
      <c r="D36" s="307"/>
      <c r="E36" s="147"/>
      <c r="F36" s="148"/>
      <c r="G36" s="148"/>
      <c r="H36" s="149"/>
      <c r="I36" s="150" t="s">
        <v>0</v>
      </c>
      <c r="J36" s="151" t="s">
        <v>357</v>
      </c>
      <c r="K36" s="152" t="str">
        <f>UPPER(IF(OR(J36="a",J36="as"),F35,IF(OR(J36="b",J36="bs"),F37,)))</f>
        <v xml:space="preserve">SZALAY </v>
      </c>
      <c r="L36" s="164"/>
      <c r="M36" s="137"/>
      <c r="N36" s="161"/>
      <c r="O36" s="161"/>
      <c r="P36" s="161"/>
      <c r="Q36" s="142"/>
      <c r="R36" s="143"/>
      <c r="S36" s="144"/>
      <c r="AI36" s="335"/>
      <c r="AJ36" s="335"/>
      <c r="AK36" s="335"/>
    </row>
    <row r="37" spans="1:37" s="34" customFormat="1" ht="12.95" customHeight="1">
      <c r="A37" s="134">
        <v>16</v>
      </c>
      <c r="B37" s="270">
        <f>IF($E37="","",VLOOKUP($E37,L14elő!$A$7:$O$22,14))</f>
        <v>0</v>
      </c>
      <c r="C37" s="298">
        <f>IF($E37="","",VLOOKUP($E37,L14elő!$A$7:$O$22,15))</f>
        <v>2</v>
      </c>
      <c r="D37" s="298" t="str">
        <f>IF($E37="","",VLOOKUP($E37,L14elő!$A$7:$O$22,5))</f>
        <v>"090326</v>
      </c>
      <c r="E37" s="135">
        <v>2</v>
      </c>
      <c r="F37" s="136" t="str">
        <f>UPPER(IF($E37="","",VLOOKUP($E37,L14elő!$A$7:$O$22,2)))</f>
        <v xml:space="preserve">SZALAY </v>
      </c>
      <c r="G37" s="136" t="str">
        <f>IF($E37="","",VLOOKUP($E37,L14elő!$A$7:$O$22,3))</f>
        <v>Mila</v>
      </c>
      <c r="H37" s="154"/>
      <c r="I37" s="136" t="str">
        <f>IF($E37="","",VLOOKUP($E37,L14elő!$A$7:$O$22,4))</f>
        <v>Bajai TK</v>
      </c>
      <c r="J37" s="165"/>
      <c r="K37" s="137"/>
      <c r="L37" s="137"/>
      <c r="M37" s="137"/>
      <c r="N37" s="161"/>
      <c r="O37" s="161"/>
      <c r="P37" s="161"/>
      <c r="Q37" s="142"/>
      <c r="R37" s="143"/>
      <c r="S37" s="144"/>
      <c r="AI37" s="335"/>
      <c r="AJ37" s="335"/>
      <c r="AK37" s="335"/>
    </row>
    <row r="38" spans="1:37" s="34" customFormat="1" ht="9.6" customHeight="1">
      <c r="A38" s="172"/>
      <c r="B38" s="147"/>
      <c r="C38" s="147"/>
      <c r="D38" s="147"/>
      <c r="E38" s="147"/>
      <c r="F38" s="166"/>
      <c r="G38" s="166"/>
      <c r="H38" s="170"/>
      <c r="I38" s="137"/>
      <c r="J38" s="158"/>
      <c r="K38" s="137"/>
      <c r="L38" s="137"/>
      <c r="M38" s="137"/>
      <c r="N38" s="161"/>
      <c r="O38" s="161"/>
      <c r="P38" s="161"/>
      <c r="Q38" s="142"/>
      <c r="R38" s="143"/>
      <c r="S38" s="144"/>
      <c r="AI38" s="335"/>
      <c r="AJ38" s="335"/>
      <c r="AK38" s="335"/>
    </row>
    <row r="39" spans="1:37" s="34" customFormat="1" ht="9.6" customHeight="1">
      <c r="A39" s="173"/>
      <c r="B39" s="139"/>
      <c r="C39" s="139"/>
      <c r="D39" s="139"/>
      <c r="E39" s="147"/>
      <c r="F39" s="139"/>
      <c r="G39" s="139"/>
      <c r="H39" s="139"/>
      <c r="I39" s="139"/>
      <c r="J39" s="147"/>
      <c r="K39" s="139"/>
      <c r="L39" s="139"/>
      <c r="M39" s="139"/>
      <c r="N39" s="174"/>
      <c r="O39" s="174"/>
      <c r="P39" s="174"/>
      <c r="Q39" s="142"/>
      <c r="R39" s="143"/>
      <c r="S39" s="144"/>
      <c r="AI39" s="335"/>
      <c r="AJ39" s="335"/>
      <c r="AK39" s="335"/>
    </row>
    <row r="40" spans="1:37" s="34" customFormat="1" ht="9.6" customHeight="1">
      <c r="A40" s="172"/>
      <c r="B40" s="147"/>
      <c r="C40" s="147"/>
      <c r="D40" s="147"/>
      <c r="E40" s="147"/>
      <c r="F40" s="139"/>
      <c r="G40" s="139"/>
      <c r="I40" s="139"/>
      <c r="J40" s="147"/>
      <c r="K40" s="139"/>
      <c r="L40" s="139"/>
      <c r="M40" s="175"/>
      <c r="N40" s="147"/>
      <c r="O40" s="139"/>
      <c r="P40" s="174"/>
      <c r="Q40" s="142"/>
      <c r="R40" s="143"/>
      <c r="S40" s="144"/>
      <c r="AI40" s="335"/>
      <c r="AJ40" s="335"/>
      <c r="AK40" s="335"/>
    </row>
    <row r="41" spans="1:37" s="34" customFormat="1" ht="9.6" customHeight="1">
      <c r="A41" s="172"/>
      <c r="B41" s="139"/>
      <c r="C41" s="139"/>
      <c r="D41" s="139"/>
      <c r="E41" s="147"/>
      <c r="F41" s="139"/>
      <c r="G41" s="139"/>
      <c r="H41" s="139"/>
      <c r="I41" s="139"/>
      <c r="J41" s="147"/>
      <c r="K41" s="139"/>
      <c r="L41" s="139"/>
      <c r="M41" s="139"/>
      <c r="N41" s="174"/>
      <c r="O41" s="139"/>
      <c r="P41" s="174"/>
      <c r="Q41" s="142"/>
      <c r="R41" s="143"/>
      <c r="S41" s="144"/>
      <c r="AI41" s="335"/>
      <c r="AJ41" s="335"/>
      <c r="AK41" s="335"/>
    </row>
    <row r="42" spans="1:37" s="34" customFormat="1" ht="9.6" customHeight="1">
      <c r="A42" s="172"/>
      <c r="B42" s="147"/>
      <c r="C42" s="147"/>
      <c r="D42" s="147"/>
      <c r="E42" s="147"/>
      <c r="F42" s="139"/>
      <c r="G42" s="139"/>
      <c r="I42" s="175"/>
      <c r="J42" s="147"/>
      <c r="K42" s="139"/>
      <c r="L42" s="139"/>
      <c r="M42" s="139"/>
      <c r="N42" s="174"/>
      <c r="O42" s="174"/>
      <c r="P42" s="174"/>
      <c r="Q42" s="142"/>
      <c r="R42" s="143"/>
      <c r="S42" s="144"/>
      <c r="AI42" s="335"/>
      <c r="AJ42" s="335"/>
      <c r="AK42" s="335"/>
    </row>
    <row r="43" spans="1:37" s="34" customFormat="1" ht="9.6" customHeight="1">
      <c r="A43" s="172"/>
      <c r="B43" s="139"/>
      <c r="C43" s="139"/>
      <c r="D43" s="139"/>
      <c r="E43" s="147"/>
      <c r="F43" s="139"/>
      <c r="G43" s="139"/>
      <c r="H43" s="139"/>
      <c r="I43" s="139"/>
      <c r="J43" s="147"/>
      <c r="K43" s="139"/>
      <c r="L43" s="176"/>
      <c r="M43" s="139"/>
      <c r="N43" s="174"/>
      <c r="O43" s="174"/>
      <c r="P43" s="174"/>
      <c r="Q43" s="142"/>
      <c r="R43" s="143"/>
      <c r="S43" s="144"/>
      <c r="AI43" s="335"/>
      <c r="AJ43" s="335"/>
      <c r="AK43" s="335"/>
    </row>
    <row r="44" spans="1:37" s="34" customFormat="1" ht="9.6" customHeight="1">
      <c r="A44" s="172"/>
      <c r="B44" s="147"/>
      <c r="C44" s="147"/>
      <c r="D44" s="147"/>
      <c r="E44" s="147"/>
      <c r="F44" s="139"/>
      <c r="G44" s="139"/>
      <c r="I44" s="139"/>
      <c r="J44" s="147"/>
      <c r="K44" s="175"/>
      <c r="L44" s="147"/>
      <c r="M44" s="139"/>
      <c r="N44" s="174"/>
      <c r="O44" s="174"/>
      <c r="P44" s="174"/>
      <c r="Q44" s="142"/>
      <c r="R44" s="143"/>
      <c r="S44" s="144"/>
      <c r="AI44" s="335"/>
      <c r="AJ44" s="335"/>
      <c r="AK44" s="335"/>
    </row>
    <row r="45" spans="1:37" s="34" customFormat="1" ht="9.6" customHeight="1">
      <c r="A45" s="172"/>
      <c r="B45" s="139"/>
      <c r="C45" s="139"/>
      <c r="D45" s="139"/>
      <c r="E45" s="147"/>
      <c r="F45" s="139"/>
      <c r="G45" s="139"/>
      <c r="H45" s="139"/>
      <c r="I45" s="139"/>
      <c r="J45" s="147"/>
      <c r="K45" s="139"/>
      <c r="L45" s="139"/>
      <c r="M45" s="139"/>
      <c r="N45" s="174"/>
      <c r="O45" s="174"/>
      <c r="P45" s="174"/>
      <c r="Q45" s="142"/>
      <c r="R45" s="143"/>
      <c r="S45" s="144"/>
      <c r="AI45" s="335"/>
      <c r="AJ45" s="335"/>
      <c r="AK45" s="335"/>
    </row>
    <row r="46" spans="1:37" s="34" customFormat="1" ht="9.6" customHeight="1">
      <c r="A46" s="172"/>
      <c r="B46" s="147"/>
      <c r="C46" s="147"/>
      <c r="D46" s="147"/>
      <c r="E46" s="147"/>
      <c r="F46" s="139"/>
      <c r="G46" s="139"/>
      <c r="I46" s="175"/>
      <c r="J46" s="147"/>
      <c r="K46" s="139"/>
      <c r="L46" s="139"/>
      <c r="M46" s="139"/>
      <c r="N46" s="174"/>
      <c r="O46" s="174"/>
      <c r="P46" s="174"/>
      <c r="Q46" s="142"/>
      <c r="R46" s="143"/>
      <c r="S46" s="144"/>
      <c r="AI46" s="335"/>
      <c r="AJ46" s="335"/>
      <c r="AK46" s="335"/>
    </row>
    <row r="47" spans="1:37" s="34" customFormat="1" ht="9.6" customHeight="1">
      <c r="A47" s="173"/>
      <c r="B47" s="139"/>
      <c r="C47" s="139"/>
      <c r="D47" s="139"/>
      <c r="E47" s="147"/>
      <c r="F47" s="139"/>
      <c r="G47" s="139"/>
      <c r="H47" s="139"/>
      <c r="I47" s="139"/>
      <c r="J47" s="147"/>
      <c r="K47" s="139"/>
      <c r="L47" s="139"/>
      <c r="M47" s="139"/>
      <c r="N47" s="139"/>
      <c r="O47" s="140"/>
      <c r="P47" s="140"/>
      <c r="Q47" s="142"/>
      <c r="R47" s="143"/>
      <c r="S47" s="144"/>
      <c r="AI47" s="335"/>
      <c r="AJ47" s="335"/>
      <c r="AK47" s="335"/>
    </row>
    <row r="48" spans="1:37" s="2" customFormat="1" ht="6.75" customHeight="1">
      <c r="A48" s="177"/>
      <c r="B48" s="177"/>
      <c r="C48" s="177"/>
      <c r="D48" s="177"/>
      <c r="E48" s="177"/>
      <c r="F48" s="178"/>
      <c r="G48" s="178"/>
      <c r="H48" s="178"/>
      <c r="I48" s="178"/>
      <c r="J48" s="179"/>
      <c r="K48" s="180"/>
      <c r="L48" s="181"/>
      <c r="M48" s="180"/>
      <c r="N48" s="181"/>
      <c r="O48" s="180"/>
      <c r="P48" s="181"/>
      <c r="Q48" s="180"/>
      <c r="R48" s="181"/>
      <c r="S48" s="182"/>
      <c r="AI48" s="336"/>
      <c r="AJ48" s="336"/>
      <c r="AK48" s="336"/>
    </row>
    <row r="49" spans="1:37" s="18" customFormat="1" ht="10.5" customHeight="1">
      <c r="A49" s="183" t="s">
        <v>100</v>
      </c>
      <c r="B49" s="184"/>
      <c r="C49" s="184"/>
      <c r="D49" s="302"/>
      <c r="E49" s="185" t="s">
        <v>5</v>
      </c>
      <c r="F49" s="186" t="s">
        <v>102</v>
      </c>
      <c r="G49" s="185"/>
      <c r="H49" s="187"/>
      <c r="I49" s="188"/>
      <c r="J49" s="185" t="s">
        <v>5</v>
      </c>
      <c r="K49" s="186" t="s">
        <v>111</v>
      </c>
      <c r="L49" s="189"/>
      <c r="M49" s="186" t="s">
        <v>112</v>
      </c>
      <c r="N49" s="190"/>
      <c r="O49" s="191" t="s">
        <v>113</v>
      </c>
      <c r="P49" s="191"/>
      <c r="Q49" s="192"/>
      <c r="R49" s="193"/>
      <c r="AI49" s="337"/>
      <c r="AJ49" s="337"/>
      <c r="AK49" s="337"/>
    </row>
    <row r="50" spans="1:37" s="18" customFormat="1" ht="9" customHeight="1">
      <c r="A50" s="303" t="s">
        <v>101</v>
      </c>
      <c r="B50" s="304"/>
      <c r="C50" s="305"/>
      <c r="D50" s="306"/>
      <c r="E50" s="195">
        <v>1</v>
      </c>
      <c r="F50" s="86" t="str">
        <f>IF(E50&gt;$R$57,,UPPER(VLOOKUP(E50,L14elő!$A$7:$Q$134,2)))</f>
        <v xml:space="preserve">KARDOS </v>
      </c>
      <c r="G50" s="196"/>
      <c r="H50" s="86"/>
      <c r="I50" s="85"/>
      <c r="J50" s="197" t="s">
        <v>6</v>
      </c>
      <c r="K50" s="194"/>
      <c r="L50" s="198"/>
      <c r="M50" s="194"/>
      <c r="N50" s="199"/>
      <c r="O50" s="200" t="s">
        <v>103</v>
      </c>
      <c r="P50" s="201"/>
      <c r="Q50" s="201"/>
      <c r="R50" s="202"/>
      <c r="AI50" s="337"/>
      <c r="AJ50" s="337"/>
      <c r="AK50" s="337"/>
    </row>
    <row r="51" spans="1:37" s="18" customFormat="1" ht="9" customHeight="1">
      <c r="A51" s="207" t="s">
        <v>110</v>
      </c>
      <c r="B51" s="205"/>
      <c r="C51" s="299"/>
      <c r="D51" s="208"/>
      <c r="E51" s="195">
        <v>2</v>
      </c>
      <c r="F51" s="86" t="str">
        <f>IF(E51&gt;$R$57,,UPPER(VLOOKUP(E51,L14elő!$A$7:$Q$134,2)))</f>
        <v xml:space="preserve">SZALAY </v>
      </c>
      <c r="G51" s="196"/>
      <c r="H51" s="86"/>
      <c r="I51" s="85"/>
      <c r="J51" s="197" t="s">
        <v>7</v>
      </c>
      <c r="K51" s="194"/>
      <c r="L51" s="198"/>
      <c r="M51" s="194"/>
      <c r="N51" s="199"/>
      <c r="O51" s="203"/>
      <c r="P51" s="204"/>
      <c r="Q51" s="205"/>
      <c r="R51" s="206"/>
      <c r="AI51" s="337"/>
      <c r="AJ51" s="337"/>
      <c r="AK51" s="337"/>
    </row>
    <row r="52" spans="1:37" s="18" customFormat="1" ht="9" customHeight="1">
      <c r="A52" s="263"/>
      <c r="B52" s="264"/>
      <c r="C52" s="300"/>
      <c r="D52" s="265"/>
      <c r="E52" s="195">
        <v>3</v>
      </c>
      <c r="F52" s="86" t="str">
        <f>IF(E52&gt;$R$57,,UPPER(VLOOKUP(E52,L14elő!$A$7:$Q$134,2)))</f>
        <v xml:space="preserve">BEVIZ </v>
      </c>
      <c r="G52" s="196"/>
      <c r="H52" s="86"/>
      <c r="I52" s="85"/>
      <c r="J52" s="197" t="s">
        <v>8</v>
      </c>
      <c r="K52" s="194"/>
      <c r="L52" s="198"/>
      <c r="M52" s="194"/>
      <c r="N52" s="199"/>
      <c r="O52" s="200" t="s">
        <v>104</v>
      </c>
      <c r="P52" s="201"/>
      <c r="Q52" s="201"/>
      <c r="R52" s="202"/>
      <c r="AI52" s="337"/>
      <c r="AJ52" s="337"/>
      <c r="AK52" s="337"/>
    </row>
    <row r="53" spans="1:37" s="18" customFormat="1" ht="9" customHeight="1">
      <c r="A53" s="209"/>
      <c r="B53" s="295"/>
      <c r="C53" s="295"/>
      <c r="D53" s="210"/>
      <c r="E53" s="195">
        <v>4</v>
      </c>
      <c r="F53" s="86" t="str">
        <f>IF(E53&gt;$R$57,,UPPER(VLOOKUP(E53,L14elő!$A$7:$Q$134,2)))</f>
        <v xml:space="preserve">TEKER </v>
      </c>
      <c r="G53" s="196"/>
      <c r="H53" s="86"/>
      <c r="I53" s="85"/>
      <c r="J53" s="197" t="s">
        <v>9</v>
      </c>
      <c r="K53" s="194"/>
      <c r="L53" s="198"/>
      <c r="M53" s="194"/>
      <c r="N53" s="199"/>
      <c r="O53" s="194"/>
      <c r="P53" s="198"/>
      <c r="Q53" s="194"/>
      <c r="R53" s="199"/>
      <c r="AI53" s="337"/>
      <c r="AJ53" s="337"/>
      <c r="AK53" s="337"/>
    </row>
    <row r="54" spans="1:37" s="18" customFormat="1" ht="9" customHeight="1">
      <c r="A54" s="251"/>
      <c r="B54" s="266"/>
      <c r="C54" s="266"/>
      <c r="D54" s="301"/>
      <c r="E54" s="195"/>
      <c r="F54" s="86"/>
      <c r="G54" s="196"/>
      <c r="H54" s="86"/>
      <c r="I54" s="85"/>
      <c r="J54" s="197" t="s">
        <v>10</v>
      </c>
      <c r="K54" s="194"/>
      <c r="L54" s="198"/>
      <c r="M54" s="194"/>
      <c r="N54" s="199"/>
      <c r="O54" s="205"/>
      <c r="P54" s="204"/>
      <c r="Q54" s="205"/>
      <c r="R54" s="206"/>
      <c r="AI54" s="337"/>
      <c r="AJ54" s="337"/>
      <c r="AK54" s="337"/>
    </row>
    <row r="55" spans="1:37" s="18" customFormat="1" ht="9" customHeight="1">
      <c r="A55" s="252"/>
      <c r="B55" s="269"/>
      <c r="C55" s="295"/>
      <c r="D55" s="210"/>
      <c r="E55" s="195"/>
      <c r="F55" s="86"/>
      <c r="G55" s="196"/>
      <c r="H55" s="86"/>
      <c r="I55" s="85"/>
      <c r="J55" s="197" t="s">
        <v>11</v>
      </c>
      <c r="K55" s="194"/>
      <c r="L55" s="198"/>
      <c r="M55" s="194"/>
      <c r="N55" s="199"/>
      <c r="O55" s="200" t="s">
        <v>90</v>
      </c>
      <c r="P55" s="201"/>
      <c r="Q55" s="201"/>
      <c r="R55" s="202"/>
      <c r="AI55" s="337"/>
      <c r="AJ55" s="337"/>
      <c r="AK55" s="337"/>
    </row>
    <row r="56" spans="1:37" s="18" customFormat="1" ht="9" customHeight="1">
      <c r="A56" s="252"/>
      <c r="B56" s="269"/>
      <c r="C56" s="296"/>
      <c r="D56" s="261"/>
      <c r="E56" s="195"/>
      <c r="F56" s="86"/>
      <c r="G56" s="196"/>
      <c r="H56" s="86"/>
      <c r="I56" s="85"/>
      <c r="J56" s="197" t="s">
        <v>12</v>
      </c>
      <c r="K56" s="194"/>
      <c r="L56" s="198"/>
      <c r="M56" s="194"/>
      <c r="N56" s="199"/>
      <c r="O56" s="194"/>
      <c r="P56" s="198"/>
      <c r="Q56" s="194"/>
      <c r="R56" s="199"/>
      <c r="AI56" s="337"/>
      <c r="AJ56" s="337"/>
      <c r="AK56" s="337"/>
    </row>
    <row r="57" spans="1:37" s="18" customFormat="1" ht="9" customHeight="1">
      <c r="A57" s="253"/>
      <c r="B57" s="250"/>
      <c r="C57" s="297"/>
      <c r="D57" s="262"/>
      <c r="E57" s="211"/>
      <c r="F57" s="212"/>
      <c r="G57" s="213"/>
      <c r="H57" s="212"/>
      <c r="I57" s="214"/>
      <c r="J57" s="215" t="s">
        <v>13</v>
      </c>
      <c r="K57" s="205"/>
      <c r="L57" s="204"/>
      <c r="M57" s="205"/>
      <c r="N57" s="206"/>
      <c r="O57" s="205" t="str">
        <f>R4</f>
        <v>Kádár László</v>
      </c>
      <c r="P57" s="204"/>
      <c r="Q57" s="205"/>
      <c r="R57" s="216">
        <f>MIN(4,L14elő!Q5)</f>
        <v>4</v>
      </c>
      <c r="AI57" s="337"/>
      <c r="AJ57" s="337"/>
      <c r="AK57" s="337"/>
    </row>
  </sheetData>
  <mergeCells count="1">
    <mergeCell ref="A4:C4"/>
  </mergeCells>
  <conditionalFormatting sqref="G45:I45 G39:I39 H23 H25 H27 H29 H31 H33 H35 H37 G47:I47 G41:I41 G43:I43 H7 H9 H11 H13 H15 H17 H19 H21">
    <cfRule type="expression" dxfId="13" priority="14" stopIfTrue="1">
      <formula>AND($E7&lt;9,$C7&gt;0)</formula>
    </cfRule>
  </conditionalFormatting>
  <conditionalFormatting sqref="I32 I46 I36 K44 I42 K10 M14 K18 K26 K34 M30 M40 O22 I8 I12 I16 I20 I24 I28">
    <cfRule type="expression" dxfId="12" priority="11" stopIfTrue="1">
      <formula>AND($O$1="CU",I8="Umpire")</formula>
    </cfRule>
    <cfRule type="expression" dxfId="11" priority="12" stopIfTrue="1">
      <formula>AND($O$1="CU",I8&lt;&gt;"Umpire",J8&lt;&gt;"")</formula>
    </cfRule>
    <cfRule type="expression" dxfId="10" priority="13" stopIfTrue="1">
      <formula>AND($O$1="CU",I8&lt;&gt;"Umpire")</formula>
    </cfRule>
  </conditionalFormatting>
  <conditionalFormatting sqref="E39 E47 E45 E43 E41">
    <cfRule type="expression" dxfId="9" priority="10" stopIfTrue="1">
      <formula>AND($E39&lt;9,$C39&gt;0)</formula>
    </cfRule>
  </conditionalFormatting>
  <conditionalFormatting sqref="F41 F43 F45 F47 F39">
    <cfRule type="cellIs" dxfId="8" priority="8" stopIfTrue="1" operator="equal">
      <formula>"Bye"</formula>
    </cfRule>
    <cfRule type="expression" dxfId="7" priority="9" stopIfTrue="1">
      <formula>AND($E39&lt;9,$C39&gt;0)</formula>
    </cfRule>
  </conditionalFormatting>
  <conditionalFormatting sqref="M10 M18 M26 M34 O30 O40 M44 O14 Q22 K8 K12 K16 K20 K24 K28 K32 K36 K42 K46">
    <cfRule type="expression" dxfId="6" priority="6" stopIfTrue="1">
      <formula>J8="as"</formula>
    </cfRule>
    <cfRule type="expression" dxfId="5" priority="7" stopIfTrue="1">
      <formula>J8="bs"</formula>
    </cfRule>
  </conditionalFormatting>
  <conditionalFormatting sqref="B41 B43 B45 B47 B39">
    <cfRule type="cellIs" dxfId="4" priority="4" stopIfTrue="1" operator="equal">
      <formula>"QA"</formula>
    </cfRule>
    <cfRule type="cellIs" dxfId="3" priority="5" stopIfTrue="1" operator="equal">
      <formula>"DA"</formula>
    </cfRule>
  </conditionalFormatting>
  <conditionalFormatting sqref="R57 J8 J12 J16 J20 J24 J28 J32 J36 N30 N14 L10 L34 L18 L26 P22">
    <cfRule type="expression" dxfId="2" priority="3" stopIfTrue="1">
      <formula>$O$1="CU"</formula>
    </cfRule>
  </conditionalFormatting>
  <conditionalFormatting sqref="E9 E7 E11 E13 E15 E17 E19 E21 E23 E25 E27 E29 E31 E33 E35 E37">
    <cfRule type="expression" dxfId="1" priority="2" stopIfTrue="1">
      <formula>$E7&lt;5</formula>
    </cfRule>
  </conditionalFormatting>
  <conditionalFormatting sqref="F35 F37 F25 F33 F31 F29 F27 F23 F19 F21 F9 F17 F15 F13 F11 F7">
    <cfRule type="cellIs" dxfId="0" priority="1" stopIfTrue="1" operator="equal">
      <formula>"Bye"</formula>
    </cfRule>
  </conditionalFormatting>
  <dataValidations count="1">
    <dataValidation type="list" allowBlank="1" showInputMessage="1" sqref="I46 I42 K44 M40 I8 M14 K10 K18 K26 K34 M30 I12 I36 O22 I16 I32 I24 I20 I28">
      <formula1>$U$7:$U$16</formula1>
    </dataValidation>
  </dataValidations>
  <printOptions horizontalCentered="1"/>
  <pageMargins left="0.35" right="0.35" top="0.39" bottom="0.39" header="0" footer="0"/>
  <pageSetup paperSize="9" scale="96" orientation="portrait" horizontalDpi="360" verticalDpi="2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6</vt:i4>
      </vt:variant>
      <vt:variant>
        <vt:lpstr>Névvel ellátott tartományok</vt:lpstr>
      </vt:variant>
      <vt:variant>
        <vt:i4>7</vt:i4>
      </vt:variant>
    </vt:vector>
  </HeadingPairs>
  <TitlesOfParts>
    <vt:vector size="13" baseType="lpstr">
      <vt:lpstr>Altalanos</vt:lpstr>
      <vt:lpstr>Birók</vt:lpstr>
      <vt:lpstr>F14elő</vt:lpstr>
      <vt:lpstr>F14</vt:lpstr>
      <vt:lpstr>L14elő</vt:lpstr>
      <vt:lpstr>L14</vt:lpstr>
      <vt:lpstr>F14elő!Nyomtatási_cím</vt:lpstr>
      <vt:lpstr>L14elő!Nyomtatási_cím</vt:lpstr>
      <vt:lpstr>Birók!Nyomtatási_terület</vt:lpstr>
      <vt:lpstr>'F14'!Nyomtatási_terület</vt:lpstr>
      <vt:lpstr>F14elő!Nyomtatási_terület</vt:lpstr>
      <vt:lpstr>'L14'!Nyomtatási_terület</vt:lpstr>
      <vt:lpstr>L14elő!Nyomtatási_terület</vt:lpstr>
    </vt:vector>
  </TitlesOfParts>
  <Company>Tennis Europe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U16 EuJunTour U16 2003 v2.0</dc:title>
  <dc:subject>U16 European Junior Tour events</dc:subject>
  <dc:creator>Anders Wennberg</dc:creator>
  <dc:description>Copyright © Tennis Europe and ITF Limited, 2003._x000d_
All rights reserved. Reproduction of this work in whole or in part, without the prior permission of Tennis Europe and ITF is prohibited.</dc:description>
  <cp:lastModifiedBy>Laci</cp:lastModifiedBy>
  <cp:lastPrinted>2016-03-12T10:05:59Z</cp:lastPrinted>
  <dcterms:created xsi:type="dcterms:W3CDTF">1998-01-18T23:10:02Z</dcterms:created>
  <dcterms:modified xsi:type="dcterms:W3CDTF">2022-03-21T15:14:10Z</dcterms:modified>
  <cp:category>Forms</cp:category>
</cp:coreProperties>
</file>