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/>
  <bookViews>
    <workbookView xWindow="-105" yWindow="-45" windowWidth="11940" windowHeight="6780" tabRatio="884" activeTab="3"/>
  </bookViews>
  <sheets>
    <sheet name="Altalanos" sheetId="1" r:id="rId1"/>
    <sheet name="Birók" sheetId="2" r:id="rId2"/>
    <sheet name="piros leány elő" sheetId="9" r:id="rId3"/>
    <sheet name="piros leány" sheetId="89" r:id="rId4"/>
    <sheet name="piros fiú elő" sheetId="231" r:id="rId5"/>
    <sheet name="piros fiú" sheetId="234" r:id="rId6"/>
    <sheet name="narancs leány elő" sheetId="279" r:id="rId7"/>
    <sheet name="narancs leány" sheetId="281" r:id="rId8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6">'narancs leány elő'!$1:$6</definedName>
    <definedName name="_xlnm.Print_Titles" localSheetId="4">'piros fiú elő'!$1:$6</definedName>
    <definedName name="_xlnm.Print_Titles" localSheetId="2">'piros leány elő'!$1:$6</definedName>
    <definedName name="_xlnm.Print_Area" localSheetId="1">Birók!$A$1:$N$29</definedName>
    <definedName name="_xlnm.Print_Area" localSheetId="7">'narancs leány'!$A$1:$M$41</definedName>
    <definedName name="_xlnm.Print_Area" localSheetId="6">'narancs leány elő'!$A$1:$Q$134</definedName>
    <definedName name="_xlnm.Print_Area" localSheetId="5">'piros fiú'!$A$1:$M$41</definedName>
    <definedName name="_xlnm.Print_Area" localSheetId="4">'piros fiú elő'!$A$1:$Q$134</definedName>
    <definedName name="_xlnm.Print_Area" localSheetId="3">'piros leány'!$A$1:$M$41</definedName>
    <definedName name="_xlnm.Print_Area" localSheetId="2">'piros leány elő'!$A$1:$Q$134</definedName>
  </definedNames>
  <calcPr calcId="125725"/>
</workbook>
</file>

<file path=xl/calcChain.xml><?xml version="1.0" encoding="utf-8"?>
<calcChain xmlns="http://schemas.openxmlformats.org/spreadsheetml/2006/main">
  <c r="E2" i="281"/>
  <c r="C2" i="279"/>
  <c r="I13" i="281"/>
  <c r="G13"/>
  <c r="E13"/>
  <c r="B22" s="1"/>
  <c r="D13"/>
  <c r="C13"/>
  <c r="I11"/>
  <c r="G11"/>
  <c r="E11"/>
  <c r="B21" s="1"/>
  <c r="D11"/>
  <c r="C11"/>
  <c r="I9"/>
  <c r="G9"/>
  <c r="E9"/>
  <c r="B20" s="1"/>
  <c r="D9"/>
  <c r="C9"/>
  <c r="I7"/>
  <c r="G7"/>
  <c r="E7"/>
  <c r="B19" s="1"/>
  <c r="D7"/>
  <c r="C7"/>
  <c r="Y5"/>
  <c r="AD1" s="1"/>
  <c r="M4"/>
  <c r="K41" s="1"/>
  <c r="E4"/>
  <c r="A4"/>
  <c r="Y3"/>
  <c r="A1"/>
  <c r="P156" i="279"/>
  <c r="M156"/>
  <c r="L156"/>
  <c r="K156"/>
  <c r="J156"/>
  <c r="P155"/>
  <c r="M155" s="1"/>
  <c r="L155"/>
  <c r="K155"/>
  <c r="J155"/>
  <c r="P154"/>
  <c r="M154"/>
  <c r="L154"/>
  <c r="K154"/>
  <c r="J154"/>
  <c r="P153"/>
  <c r="M153" s="1"/>
  <c r="L153"/>
  <c r="K153"/>
  <c r="J153"/>
  <c r="P152"/>
  <c r="M152"/>
  <c r="L152"/>
  <c r="K152"/>
  <c r="J152"/>
  <c r="P151"/>
  <c r="M151" s="1"/>
  <c r="L151"/>
  <c r="K151"/>
  <c r="J151"/>
  <c r="P150"/>
  <c r="M150"/>
  <c r="L150"/>
  <c r="K150"/>
  <c r="J150"/>
  <c r="P149"/>
  <c r="M149" s="1"/>
  <c r="L149"/>
  <c r="K149"/>
  <c r="J149"/>
  <c r="P148"/>
  <c r="M148"/>
  <c r="L148"/>
  <c r="K148"/>
  <c r="J148"/>
  <c r="P147"/>
  <c r="M147" s="1"/>
  <c r="L147"/>
  <c r="K147"/>
  <c r="J147"/>
  <c r="P146"/>
  <c r="M146"/>
  <c r="L146"/>
  <c r="K146"/>
  <c r="J146"/>
  <c r="P145"/>
  <c r="M145" s="1"/>
  <c r="L145"/>
  <c r="K145"/>
  <c r="J145"/>
  <c r="P144"/>
  <c r="M144"/>
  <c r="L144"/>
  <c r="K144"/>
  <c r="J144"/>
  <c r="P143"/>
  <c r="M143" s="1"/>
  <c r="L143"/>
  <c r="K143"/>
  <c r="J143"/>
  <c r="P142"/>
  <c r="M142"/>
  <c r="L142"/>
  <c r="K142"/>
  <c r="J142"/>
  <c r="P141"/>
  <c r="M141" s="1"/>
  <c r="L141"/>
  <c r="K141"/>
  <c r="J141"/>
  <c r="P140"/>
  <c r="M140"/>
  <c r="L140"/>
  <c r="K140"/>
  <c r="J140"/>
  <c r="P139"/>
  <c r="M139" s="1"/>
  <c r="L139"/>
  <c r="K139"/>
  <c r="J139"/>
  <c r="P138"/>
  <c r="M138"/>
  <c r="L138"/>
  <c r="K138"/>
  <c r="J138"/>
  <c r="P137"/>
  <c r="M137" s="1"/>
  <c r="L137"/>
  <c r="K137"/>
  <c r="J137"/>
  <c r="P136"/>
  <c r="M136"/>
  <c r="L136"/>
  <c r="K136"/>
  <c r="J136"/>
  <c r="P135"/>
  <c r="M135" s="1"/>
  <c r="L135"/>
  <c r="K135"/>
  <c r="J135"/>
  <c r="P134"/>
  <c r="M134"/>
  <c r="L134"/>
  <c r="K134"/>
  <c r="J134"/>
  <c r="P133"/>
  <c r="M133" s="1"/>
  <c r="L133"/>
  <c r="K133"/>
  <c r="J133"/>
  <c r="P132"/>
  <c r="M132"/>
  <c r="L132"/>
  <c r="K132"/>
  <c r="J132"/>
  <c r="P131"/>
  <c r="M131" s="1"/>
  <c r="L131"/>
  <c r="K131"/>
  <c r="J131"/>
  <c r="P130"/>
  <c r="M130"/>
  <c r="L130"/>
  <c r="K130"/>
  <c r="J130"/>
  <c r="P129"/>
  <c r="M129" s="1"/>
  <c r="L129"/>
  <c r="K129"/>
  <c r="J129"/>
  <c r="P128"/>
  <c r="M128"/>
  <c r="L128"/>
  <c r="K128"/>
  <c r="J128"/>
  <c r="P127"/>
  <c r="M127" s="1"/>
  <c r="L127"/>
  <c r="K127"/>
  <c r="J127"/>
  <c r="P126"/>
  <c r="M126"/>
  <c r="L126"/>
  <c r="K126"/>
  <c r="J126"/>
  <c r="P125"/>
  <c r="M125" s="1"/>
  <c r="L125"/>
  <c r="K125"/>
  <c r="J125"/>
  <c r="P124"/>
  <c r="M124"/>
  <c r="L124"/>
  <c r="K124"/>
  <c r="J124"/>
  <c r="P123"/>
  <c r="M123" s="1"/>
  <c r="L123"/>
  <c r="K123"/>
  <c r="J123"/>
  <c r="P122"/>
  <c r="M122"/>
  <c r="L122"/>
  <c r="K122"/>
  <c r="J122"/>
  <c r="P121"/>
  <c r="M121" s="1"/>
  <c r="L121"/>
  <c r="K121"/>
  <c r="J121"/>
  <c r="P120"/>
  <c r="M120"/>
  <c r="L120"/>
  <c r="K120"/>
  <c r="J120"/>
  <c r="P119"/>
  <c r="M119" s="1"/>
  <c r="L119"/>
  <c r="K119"/>
  <c r="J119"/>
  <c r="P118"/>
  <c r="M118"/>
  <c r="L118"/>
  <c r="K118"/>
  <c r="J118"/>
  <c r="P117"/>
  <c r="M117" s="1"/>
  <c r="L117"/>
  <c r="K117"/>
  <c r="J117"/>
  <c r="P116"/>
  <c r="M116"/>
  <c r="L116"/>
  <c r="K116"/>
  <c r="J116"/>
  <c r="P115"/>
  <c r="M115" s="1"/>
  <c r="L115"/>
  <c r="K115"/>
  <c r="J115"/>
  <c r="P114"/>
  <c r="M114"/>
  <c r="L114"/>
  <c r="K114"/>
  <c r="J114"/>
  <c r="P113"/>
  <c r="M113" s="1"/>
  <c r="L113"/>
  <c r="K113"/>
  <c r="J113"/>
  <c r="P112"/>
  <c r="M112"/>
  <c r="L112"/>
  <c r="K112"/>
  <c r="J112"/>
  <c r="P111"/>
  <c r="M111" s="1"/>
  <c r="L111"/>
  <c r="K111"/>
  <c r="J111"/>
  <c r="P110"/>
  <c r="M110"/>
  <c r="L110"/>
  <c r="K110"/>
  <c r="J110"/>
  <c r="P109"/>
  <c r="M109" s="1"/>
  <c r="L109"/>
  <c r="K109"/>
  <c r="J109"/>
  <c r="P108"/>
  <c r="M108"/>
  <c r="L108"/>
  <c r="K108"/>
  <c r="J108"/>
  <c r="P107"/>
  <c r="M107" s="1"/>
  <c r="L107"/>
  <c r="K107"/>
  <c r="J107"/>
  <c r="P106"/>
  <c r="M106"/>
  <c r="L106"/>
  <c r="K106"/>
  <c r="J106"/>
  <c r="P105"/>
  <c r="M105" s="1"/>
  <c r="L105"/>
  <c r="K105"/>
  <c r="J105"/>
  <c r="P104"/>
  <c r="M104"/>
  <c r="L104"/>
  <c r="K104"/>
  <c r="J104"/>
  <c r="P103"/>
  <c r="M103" s="1"/>
  <c r="L103"/>
  <c r="K103"/>
  <c r="J103"/>
  <c r="P102"/>
  <c r="M102"/>
  <c r="L102"/>
  <c r="K102"/>
  <c r="J102"/>
  <c r="P101"/>
  <c r="M101" s="1"/>
  <c r="L101"/>
  <c r="K101"/>
  <c r="J101"/>
  <c r="P100"/>
  <c r="M100"/>
  <c r="L100"/>
  <c r="K100"/>
  <c r="J100"/>
  <c r="P99"/>
  <c r="M99" s="1"/>
  <c r="L99"/>
  <c r="K99"/>
  <c r="J99"/>
  <c r="P98"/>
  <c r="M98"/>
  <c r="L98"/>
  <c r="K98"/>
  <c r="J98"/>
  <c r="P97"/>
  <c r="M97" s="1"/>
  <c r="L97"/>
  <c r="K97"/>
  <c r="J97"/>
  <c r="P96"/>
  <c r="M96"/>
  <c r="L96"/>
  <c r="K96"/>
  <c r="J96"/>
  <c r="P95"/>
  <c r="M95" s="1"/>
  <c r="L95"/>
  <c r="K95"/>
  <c r="J95"/>
  <c r="P94"/>
  <c r="M94"/>
  <c r="L94"/>
  <c r="K94"/>
  <c r="J94"/>
  <c r="P93"/>
  <c r="M93" s="1"/>
  <c r="L93"/>
  <c r="K93"/>
  <c r="J93"/>
  <c r="P92"/>
  <c r="M92"/>
  <c r="L92"/>
  <c r="K92"/>
  <c r="J92"/>
  <c r="P91"/>
  <c r="M91" s="1"/>
  <c r="L91"/>
  <c r="K91"/>
  <c r="J91"/>
  <c r="P90"/>
  <c r="M90"/>
  <c r="L90"/>
  <c r="K90"/>
  <c r="J90"/>
  <c r="P89"/>
  <c r="M89" s="1"/>
  <c r="L89"/>
  <c r="K89"/>
  <c r="J89"/>
  <c r="P88"/>
  <c r="M88"/>
  <c r="L88"/>
  <c r="K88"/>
  <c r="J88"/>
  <c r="P87"/>
  <c r="M87" s="1"/>
  <c r="L87"/>
  <c r="K87"/>
  <c r="J87"/>
  <c r="P86"/>
  <c r="M86"/>
  <c r="L86"/>
  <c r="K86"/>
  <c r="J86"/>
  <c r="P85"/>
  <c r="M85" s="1"/>
  <c r="L85"/>
  <c r="K85"/>
  <c r="J85"/>
  <c r="P84"/>
  <c r="M84"/>
  <c r="L84"/>
  <c r="K84"/>
  <c r="J84"/>
  <c r="P83"/>
  <c r="M83" s="1"/>
  <c r="L83"/>
  <c r="K83"/>
  <c r="J83"/>
  <c r="P82"/>
  <c r="M82"/>
  <c r="L82"/>
  <c r="K82"/>
  <c r="J82"/>
  <c r="P81"/>
  <c r="M81" s="1"/>
  <c r="L81"/>
  <c r="K81"/>
  <c r="J81"/>
  <c r="P80"/>
  <c r="M80"/>
  <c r="L80"/>
  <c r="K80"/>
  <c r="J80"/>
  <c r="P79"/>
  <c r="M79" s="1"/>
  <c r="L79"/>
  <c r="K79"/>
  <c r="J79"/>
  <c r="P78"/>
  <c r="M78"/>
  <c r="L78"/>
  <c r="K78"/>
  <c r="J78"/>
  <c r="P77"/>
  <c r="M77" s="1"/>
  <c r="L77"/>
  <c r="K77"/>
  <c r="J77"/>
  <c r="P76"/>
  <c r="M76"/>
  <c r="L76"/>
  <c r="K76"/>
  <c r="J76"/>
  <c r="P75"/>
  <c r="M75" s="1"/>
  <c r="L75"/>
  <c r="K75"/>
  <c r="J75"/>
  <c r="P74"/>
  <c r="M74"/>
  <c r="L74"/>
  <c r="K74"/>
  <c r="J74"/>
  <c r="P73"/>
  <c r="M73" s="1"/>
  <c r="L73"/>
  <c r="K73"/>
  <c r="J73"/>
  <c r="P72"/>
  <c r="M72"/>
  <c r="L72"/>
  <c r="K72"/>
  <c r="J72"/>
  <c r="P71"/>
  <c r="M71" s="1"/>
  <c r="L71"/>
  <c r="K71"/>
  <c r="J71"/>
  <c r="P70"/>
  <c r="M70"/>
  <c r="L70"/>
  <c r="K70"/>
  <c r="J70"/>
  <c r="P69"/>
  <c r="M69" s="1"/>
  <c r="L69"/>
  <c r="K69"/>
  <c r="J69"/>
  <c r="P68"/>
  <c r="M68"/>
  <c r="L68"/>
  <c r="K68"/>
  <c r="J68"/>
  <c r="P67"/>
  <c r="M67" s="1"/>
  <c r="L67"/>
  <c r="K67"/>
  <c r="J67"/>
  <c r="P66"/>
  <c r="M66"/>
  <c r="L66"/>
  <c r="K66"/>
  <c r="J66"/>
  <c r="P65"/>
  <c r="M65" s="1"/>
  <c r="L65"/>
  <c r="K65"/>
  <c r="J65"/>
  <c r="P64"/>
  <c r="M64"/>
  <c r="L64"/>
  <c r="K64"/>
  <c r="J64"/>
  <c r="P63"/>
  <c r="M63" s="1"/>
  <c r="L63"/>
  <c r="K63"/>
  <c r="J63"/>
  <c r="P62"/>
  <c r="M62"/>
  <c r="L62"/>
  <c r="K62"/>
  <c r="J62"/>
  <c r="P61"/>
  <c r="M61" s="1"/>
  <c r="L61"/>
  <c r="K61"/>
  <c r="J61"/>
  <c r="P60"/>
  <c r="M60"/>
  <c r="L60"/>
  <c r="K60"/>
  <c r="J60"/>
  <c r="P59"/>
  <c r="M59" s="1"/>
  <c r="L59"/>
  <c r="K59"/>
  <c r="J59"/>
  <c r="P58"/>
  <c r="M58"/>
  <c r="L58"/>
  <c r="K58"/>
  <c r="J58"/>
  <c r="P57"/>
  <c r="M57" s="1"/>
  <c r="L57"/>
  <c r="K57"/>
  <c r="J57"/>
  <c r="P56"/>
  <c r="M56"/>
  <c r="L56"/>
  <c r="K56"/>
  <c r="J56"/>
  <c r="P55"/>
  <c r="M55" s="1"/>
  <c r="L55"/>
  <c r="K55"/>
  <c r="J55"/>
  <c r="P54"/>
  <c r="M54"/>
  <c r="L54"/>
  <c r="K54"/>
  <c r="J54"/>
  <c r="P53"/>
  <c r="M53" s="1"/>
  <c r="L53"/>
  <c r="K53"/>
  <c r="J53"/>
  <c r="P52"/>
  <c r="M52"/>
  <c r="L52"/>
  <c r="K52"/>
  <c r="J52"/>
  <c r="P51"/>
  <c r="M51" s="1"/>
  <c r="L51"/>
  <c r="K51"/>
  <c r="J51"/>
  <c r="P50"/>
  <c r="M50"/>
  <c r="L50"/>
  <c r="K50"/>
  <c r="J50"/>
  <c r="P49"/>
  <c r="M49" s="1"/>
  <c r="L49"/>
  <c r="K49"/>
  <c r="J49"/>
  <c r="P48"/>
  <c r="M48"/>
  <c r="L48"/>
  <c r="K48"/>
  <c r="J48"/>
  <c r="P47"/>
  <c r="M47" s="1"/>
  <c r="L47"/>
  <c r="K47"/>
  <c r="J47"/>
  <c r="P46"/>
  <c r="M46"/>
  <c r="L46"/>
  <c r="K46"/>
  <c r="J46"/>
  <c r="P45"/>
  <c r="M45" s="1"/>
  <c r="L45"/>
  <c r="K45"/>
  <c r="J45"/>
  <c r="P44"/>
  <c r="M44"/>
  <c r="L44"/>
  <c r="K44"/>
  <c r="J44"/>
  <c r="P43"/>
  <c r="M43" s="1"/>
  <c r="L43"/>
  <c r="K43"/>
  <c r="J43"/>
  <c r="P42"/>
  <c r="M42"/>
  <c r="L42"/>
  <c r="K42"/>
  <c r="J42"/>
  <c r="P41"/>
  <c r="M41" s="1"/>
  <c r="L41"/>
  <c r="K41"/>
  <c r="J41"/>
  <c r="P40"/>
  <c r="M40"/>
  <c r="L40"/>
  <c r="K40"/>
  <c r="J40"/>
  <c r="H5"/>
  <c r="D5"/>
  <c r="C5"/>
  <c r="A5"/>
  <c r="A1"/>
  <c r="E2" i="234"/>
  <c r="C2" i="231"/>
  <c r="I15" i="234"/>
  <c r="G15"/>
  <c r="E15"/>
  <c r="B23" s="1"/>
  <c r="D15"/>
  <c r="C15"/>
  <c r="I13"/>
  <c r="G13"/>
  <c r="E13"/>
  <c r="B22" s="1"/>
  <c r="D13"/>
  <c r="C13"/>
  <c r="I11"/>
  <c r="G11"/>
  <c r="E11"/>
  <c r="B21" s="1"/>
  <c r="D11"/>
  <c r="C11"/>
  <c r="I9"/>
  <c r="G9"/>
  <c r="E9"/>
  <c r="B20" s="1"/>
  <c r="D9"/>
  <c r="C9"/>
  <c r="I7"/>
  <c r="G7"/>
  <c r="E7"/>
  <c r="B19" s="1"/>
  <c r="D7"/>
  <c r="C7"/>
  <c r="Y5"/>
  <c r="AD1" s="1"/>
  <c r="L4"/>
  <c r="K41" s="1"/>
  <c r="E4"/>
  <c r="A4"/>
  <c r="Y3"/>
  <c r="A1"/>
  <c r="P156" i="231"/>
  <c r="M156"/>
  <c r="L156"/>
  <c r="K156"/>
  <c r="J156"/>
  <c r="P155"/>
  <c r="M155" s="1"/>
  <c r="L155"/>
  <c r="K155"/>
  <c r="J155"/>
  <c r="P154"/>
  <c r="M154"/>
  <c r="L154"/>
  <c r="K154"/>
  <c r="J154"/>
  <c r="P153"/>
  <c r="M153" s="1"/>
  <c r="L153"/>
  <c r="K153"/>
  <c r="J153"/>
  <c r="P152"/>
  <c r="M152"/>
  <c r="L152"/>
  <c r="K152"/>
  <c r="J152"/>
  <c r="P151"/>
  <c r="M151" s="1"/>
  <c r="L151"/>
  <c r="K151"/>
  <c r="J151"/>
  <c r="P150"/>
  <c r="M150"/>
  <c r="L150"/>
  <c r="K150"/>
  <c r="J150"/>
  <c r="P149"/>
  <c r="M149" s="1"/>
  <c r="L149"/>
  <c r="K149"/>
  <c r="J149"/>
  <c r="P148"/>
  <c r="M148"/>
  <c r="L148"/>
  <c r="K148"/>
  <c r="J148"/>
  <c r="P147"/>
  <c r="M147" s="1"/>
  <c r="L147"/>
  <c r="K147"/>
  <c r="J147"/>
  <c r="P146"/>
  <c r="M146"/>
  <c r="L146"/>
  <c r="K146"/>
  <c r="J146"/>
  <c r="P145"/>
  <c r="M145" s="1"/>
  <c r="L145"/>
  <c r="K145"/>
  <c r="J145"/>
  <c r="P144"/>
  <c r="M144"/>
  <c r="L144"/>
  <c r="K144"/>
  <c r="J144"/>
  <c r="P143"/>
  <c r="M143" s="1"/>
  <c r="L143"/>
  <c r="K143"/>
  <c r="J143"/>
  <c r="P142"/>
  <c r="M142"/>
  <c r="L142"/>
  <c r="K142"/>
  <c r="J142"/>
  <c r="P141"/>
  <c r="M141" s="1"/>
  <c r="L141"/>
  <c r="K141"/>
  <c r="J141"/>
  <c r="P140"/>
  <c r="M140"/>
  <c r="L140"/>
  <c r="K140"/>
  <c r="J140"/>
  <c r="P139"/>
  <c r="M139" s="1"/>
  <c r="L139"/>
  <c r="K139"/>
  <c r="J139"/>
  <c r="P138"/>
  <c r="M138"/>
  <c r="L138"/>
  <c r="K138"/>
  <c r="J138"/>
  <c r="P137"/>
  <c r="M137" s="1"/>
  <c r="L137"/>
  <c r="K137"/>
  <c r="J137"/>
  <c r="P136"/>
  <c r="M136"/>
  <c r="L136"/>
  <c r="K136"/>
  <c r="J136"/>
  <c r="P135"/>
  <c r="M135" s="1"/>
  <c r="L135"/>
  <c r="K135"/>
  <c r="J135"/>
  <c r="P134"/>
  <c r="M134"/>
  <c r="L134"/>
  <c r="K134"/>
  <c r="J134"/>
  <c r="P133"/>
  <c r="M133" s="1"/>
  <c r="L133"/>
  <c r="K133"/>
  <c r="J133"/>
  <c r="P132"/>
  <c r="M132"/>
  <c r="L132"/>
  <c r="K132"/>
  <c r="J132"/>
  <c r="P131"/>
  <c r="M131" s="1"/>
  <c r="L131"/>
  <c r="K131"/>
  <c r="J131"/>
  <c r="P130"/>
  <c r="M130"/>
  <c r="L130"/>
  <c r="K130"/>
  <c r="J130"/>
  <c r="P129"/>
  <c r="M129" s="1"/>
  <c r="L129"/>
  <c r="K129"/>
  <c r="J129"/>
  <c r="P128"/>
  <c r="M128"/>
  <c r="L128"/>
  <c r="K128"/>
  <c r="J128"/>
  <c r="P127"/>
  <c r="M127" s="1"/>
  <c r="L127"/>
  <c r="K127"/>
  <c r="J127"/>
  <c r="P126"/>
  <c r="M126"/>
  <c r="L126"/>
  <c r="K126"/>
  <c r="J126"/>
  <c r="P125"/>
  <c r="M125" s="1"/>
  <c r="L125"/>
  <c r="K125"/>
  <c r="J125"/>
  <c r="P124"/>
  <c r="M124"/>
  <c r="L124"/>
  <c r="K124"/>
  <c r="J124"/>
  <c r="P123"/>
  <c r="M123" s="1"/>
  <c r="L123"/>
  <c r="K123"/>
  <c r="J123"/>
  <c r="P122"/>
  <c r="M122"/>
  <c r="L122"/>
  <c r="K122"/>
  <c r="J122"/>
  <c r="P121"/>
  <c r="M121" s="1"/>
  <c r="L121"/>
  <c r="K121"/>
  <c r="J121"/>
  <c r="P120"/>
  <c r="M120"/>
  <c r="L120"/>
  <c r="K120"/>
  <c r="J120"/>
  <c r="P119"/>
  <c r="M119" s="1"/>
  <c r="L119"/>
  <c r="K119"/>
  <c r="J119"/>
  <c r="P118"/>
  <c r="M118"/>
  <c r="L118"/>
  <c r="K118"/>
  <c r="J118"/>
  <c r="P117"/>
  <c r="M117" s="1"/>
  <c r="L117"/>
  <c r="K117"/>
  <c r="J117"/>
  <c r="P116"/>
  <c r="M116"/>
  <c r="L116"/>
  <c r="K116"/>
  <c r="J116"/>
  <c r="P115"/>
  <c r="M115" s="1"/>
  <c r="L115"/>
  <c r="K115"/>
  <c r="J115"/>
  <c r="P114"/>
  <c r="M114"/>
  <c r="L114"/>
  <c r="K114"/>
  <c r="J114"/>
  <c r="P113"/>
  <c r="M113" s="1"/>
  <c r="L113"/>
  <c r="K113"/>
  <c r="J113"/>
  <c r="P112"/>
  <c r="M112"/>
  <c r="L112"/>
  <c r="K112"/>
  <c r="J112"/>
  <c r="P111"/>
  <c r="M111" s="1"/>
  <c r="L111"/>
  <c r="K111"/>
  <c r="J111"/>
  <c r="P110"/>
  <c r="M110"/>
  <c r="L110"/>
  <c r="K110"/>
  <c r="J110"/>
  <c r="P109"/>
  <c r="M109" s="1"/>
  <c r="L109"/>
  <c r="K109"/>
  <c r="J109"/>
  <c r="P108"/>
  <c r="M108"/>
  <c r="L108"/>
  <c r="K108"/>
  <c r="J108"/>
  <c r="P107"/>
  <c r="M107" s="1"/>
  <c r="L107"/>
  <c r="K107"/>
  <c r="J107"/>
  <c r="P106"/>
  <c r="M106"/>
  <c r="L106"/>
  <c r="K106"/>
  <c r="J106"/>
  <c r="P105"/>
  <c r="M105" s="1"/>
  <c r="L105"/>
  <c r="K105"/>
  <c r="J105"/>
  <c r="P104"/>
  <c r="M104"/>
  <c r="L104"/>
  <c r="K104"/>
  <c r="J104"/>
  <c r="P103"/>
  <c r="M103" s="1"/>
  <c r="L103"/>
  <c r="K103"/>
  <c r="J103"/>
  <c r="P102"/>
  <c r="M102"/>
  <c r="L102"/>
  <c r="K102"/>
  <c r="J102"/>
  <c r="P101"/>
  <c r="M101" s="1"/>
  <c r="L101"/>
  <c r="K101"/>
  <c r="J101"/>
  <c r="P100"/>
  <c r="M100"/>
  <c r="L100"/>
  <c r="K100"/>
  <c r="J100"/>
  <c r="P99"/>
  <c r="M99" s="1"/>
  <c r="L99"/>
  <c r="K99"/>
  <c r="J99"/>
  <c r="P98"/>
  <c r="M98"/>
  <c r="L98"/>
  <c r="K98"/>
  <c r="J98"/>
  <c r="P97"/>
  <c r="M97" s="1"/>
  <c r="L97"/>
  <c r="K97"/>
  <c r="J97"/>
  <c r="P96"/>
  <c r="M96"/>
  <c r="L96"/>
  <c r="K96"/>
  <c r="J96"/>
  <c r="P95"/>
  <c r="M95" s="1"/>
  <c r="L95"/>
  <c r="K95"/>
  <c r="J95"/>
  <c r="P94"/>
  <c r="M94"/>
  <c r="L94"/>
  <c r="K94"/>
  <c r="J94"/>
  <c r="P93"/>
  <c r="M93" s="1"/>
  <c r="L93"/>
  <c r="K93"/>
  <c r="J93"/>
  <c r="P92"/>
  <c r="M92"/>
  <c r="L92"/>
  <c r="K92"/>
  <c r="J92"/>
  <c r="P91"/>
  <c r="M91" s="1"/>
  <c r="L91"/>
  <c r="K91"/>
  <c r="J91"/>
  <c r="P90"/>
  <c r="M90"/>
  <c r="L90"/>
  <c r="K90"/>
  <c r="J90"/>
  <c r="P89"/>
  <c r="M89" s="1"/>
  <c r="L89"/>
  <c r="K89"/>
  <c r="J89"/>
  <c r="P88"/>
  <c r="M88"/>
  <c r="L88"/>
  <c r="K88"/>
  <c r="J88"/>
  <c r="P87"/>
  <c r="M87" s="1"/>
  <c r="L87"/>
  <c r="K87"/>
  <c r="J87"/>
  <c r="P86"/>
  <c r="M86"/>
  <c r="L86"/>
  <c r="K86"/>
  <c r="J86"/>
  <c r="P85"/>
  <c r="M85" s="1"/>
  <c r="L85"/>
  <c r="K85"/>
  <c r="J85"/>
  <c r="P84"/>
  <c r="M84"/>
  <c r="L84"/>
  <c r="K84"/>
  <c r="J84"/>
  <c r="P83"/>
  <c r="M83" s="1"/>
  <c r="L83"/>
  <c r="K83"/>
  <c r="J83"/>
  <c r="P82"/>
  <c r="M82"/>
  <c r="L82"/>
  <c r="K82"/>
  <c r="J82"/>
  <c r="P81"/>
  <c r="M81" s="1"/>
  <c r="L81"/>
  <c r="K81"/>
  <c r="J81"/>
  <c r="P80"/>
  <c r="M80"/>
  <c r="L80"/>
  <c r="K80"/>
  <c r="J80"/>
  <c r="P79"/>
  <c r="M79" s="1"/>
  <c r="L79"/>
  <c r="K79"/>
  <c r="J79"/>
  <c r="P78"/>
  <c r="M78"/>
  <c r="L78"/>
  <c r="K78"/>
  <c r="J78"/>
  <c r="P77"/>
  <c r="M77" s="1"/>
  <c r="L77"/>
  <c r="K77"/>
  <c r="J77"/>
  <c r="P76"/>
  <c r="M76"/>
  <c r="L76"/>
  <c r="K76"/>
  <c r="J76"/>
  <c r="P75"/>
  <c r="M75" s="1"/>
  <c r="L75"/>
  <c r="K75"/>
  <c r="J75"/>
  <c r="P74"/>
  <c r="M74"/>
  <c r="L74"/>
  <c r="K74"/>
  <c r="J74"/>
  <c r="P73"/>
  <c r="M73" s="1"/>
  <c r="L73"/>
  <c r="K73"/>
  <c r="J73"/>
  <c r="P72"/>
  <c r="M72"/>
  <c r="L72"/>
  <c r="K72"/>
  <c r="J72"/>
  <c r="P71"/>
  <c r="M71" s="1"/>
  <c r="L71"/>
  <c r="K71"/>
  <c r="J71"/>
  <c r="P70"/>
  <c r="M70"/>
  <c r="L70"/>
  <c r="K70"/>
  <c r="J70"/>
  <c r="P69"/>
  <c r="M69" s="1"/>
  <c r="L69"/>
  <c r="K69"/>
  <c r="J69"/>
  <c r="P68"/>
  <c r="M68"/>
  <c r="L68"/>
  <c r="K68"/>
  <c r="J68"/>
  <c r="P67"/>
  <c r="M67" s="1"/>
  <c r="L67"/>
  <c r="K67"/>
  <c r="J67"/>
  <c r="P66"/>
  <c r="M66"/>
  <c r="L66"/>
  <c r="K66"/>
  <c r="J66"/>
  <c r="P65"/>
  <c r="M65" s="1"/>
  <c r="L65"/>
  <c r="K65"/>
  <c r="J65"/>
  <c r="P64"/>
  <c r="M64"/>
  <c r="L64"/>
  <c r="K64"/>
  <c r="J64"/>
  <c r="P63"/>
  <c r="M63" s="1"/>
  <c r="L63"/>
  <c r="K63"/>
  <c r="J63"/>
  <c r="P62"/>
  <c r="M62"/>
  <c r="L62"/>
  <c r="K62"/>
  <c r="J62"/>
  <c r="P61"/>
  <c r="M61" s="1"/>
  <c r="L61"/>
  <c r="K61"/>
  <c r="J61"/>
  <c r="P60"/>
  <c r="M60"/>
  <c r="L60"/>
  <c r="K60"/>
  <c r="J60"/>
  <c r="P59"/>
  <c r="M59" s="1"/>
  <c r="L59"/>
  <c r="K59"/>
  <c r="J59"/>
  <c r="P58"/>
  <c r="M58"/>
  <c r="L58"/>
  <c r="K58"/>
  <c r="J58"/>
  <c r="P57"/>
  <c r="M57" s="1"/>
  <c r="L57"/>
  <c r="K57"/>
  <c r="J57"/>
  <c r="P56"/>
  <c r="M56"/>
  <c r="L56"/>
  <c r="K56"/>
  <c r="J56"/>
  <c r="P55"/>
  <c r="M55" s="1"/>
  <c r="L55"/>
  <c r="K55"/>
  <c r="J55"/>
  <c r="P54"/>
  <c r="M54"/>
  <c r="L54"/>
  <c r="K54"/>
  <c r="J54"/>
  <c r="P53"/>
  <c r="M53" s="1"/>
  <c r="L53"/>
  <c r="K53"/>
  <c r="J53"/>
  <c r="P52"/>
  <c r="M52"/>
  <c r="L52"/>
  <c r="K52"/>
  <c r="J52"/>
  <c r="P51"/>
  <c r="M51" s="1"/>
  <c r="L51"/>
  <c r="K51"/>
  <c r="J51"/>
  <c r="P50"/>
  <c r="M50"/>
  <c r="L50"/>
  <c r="K50"/>
  <c r="J50"/>
  <c r="P49"/>
  <c r="M49" s="1"/>
  <c r="L49"/>
  <c r="K49"/>
  <c r="J49"/>
  <c r="P48"/>
  <c r="M48"/>
  <c r="L48"/>
  <c r="K48"/>
  <c r="J48"/>
  <c r="P47"/>
  <c r="M47" s="1"/>
  <c r="L47"/>
  <c r="K47"/>
  <c r="J47"/>
  <c r="P46"/>
  <c r="M46"/>
  <c r="L46"/>
  <c r="K46"/>
  <c r="J46"/>
  <c r="P45"/>
  <c r="M45" s="1"/>
  <c r="L45"/>
  <c r="K45"/>
  <c r="J45"/>
  <c r="P44"/>
  <c r="M44"/>
  <c r="L44"/>
  <c r="K44"/>
  <c r="J44"/>
  <c r="P43"/>
  <c r="M43" s="1"/>
  <c r="L43"/>
  <c r="K43"/>
  <c r="J43"/>
  <c r="P42"/>
  <c r="M42"/>
  <c r="L42"/>
  <c r="K42"/>
  <c r="J42"/>
  <c r="P41"/>
  <c r="M41" s="1"/>
  <c r="L41"/>
  <c r="K41"/>
  <c r="J41"/>
  <c r="P40"/>
  <c r="M40"/>
  <c r="L40"/>
  <c r="K40"/>
  <c r="J40"/>
  <c r="H5"/>
  <c r="D5"/>
  <c r="C5"/>
  <c r="A5"/>
  <c r="A1"/>
  <c r="C2" i="9"/>
  <c r="C5"/>
  <c r="D5"/>
  <c r="H5"/>
  <c r="P22" i="2"/>
  <c r="P23"/>
  <c r="P24"/>
  <c r="P25"/>
  <c r="P26"/>
  <c r="P27"/>
  <c r="P28"/>
  <c r="P29"/>
  <c r="Y5" i="89"/>
  <c r="AD1" s="1"/>
  <c r="Y3"/>
  <c r="L4"/>
  <c r="K41" s="1"/>
  <c r="E4"/>
  <c r="I11"/>
  <c r="G11"/>
  <c r="E11"/>
  <c r="H18" s="1"/>
  <c r="D11"/>
  <c r="C11"/>
  <c r="I9"/>
  <c r="G9"/>
  <c r="E9"/>
  <c r="F18" s="1"/>
  <c r="D9"/>
  <c r="C9"/>
  <c r="I7"/>
  <c r="G7"/>
  <c r="E7"/>
  <c r="D18" s="1"/>
  <c r="D7"/>
  <c r="C7"/>
  <c r="A4"/>
  <c r="E2"/>
  <c r="A1"/>
  <c r="J151" i="9"/>
  <c r="K151"/>
  <c r="L151"/>
  <c r="P151"/>
  <c r="M151"/>
  <c r="J152"/>
  <c r="K152"/>
  <c r="L152"/>
  <c r="P152"/>
  <c r="M152" s="1"/>
  <c r="J153"/>
  <c r="K153"/>
  <c r="L153"/>
  <c r="P153"/>
  <c r="M153"/>
  <c r="J154"/>
  <c r="K154"/>
  <c r="L154"/>
  <c r="P154"/>
  <c r="M154" s="1"/>
  <c r="J155"/>
  <c r="K155"/>
  <c r="L155"/>
  <c r="P155"/>
  <c r="M155"/>
  <c r="J156"/>
  <c r="K156"/>
  <c r="L156"/>
  <c r="P156"/>
  <c r="M156" s="1"/>
  <c r="J135"/>
  <c r="K135"/>
  <c r="L135"/>
  <c r="P135"/>
  <c r="M135"/>
  <c r="J136"/>
  <c r="K136"/>
  <c r="L136"/>
  <c r="P136"/>
  <c r="M136" s="1"/>
  <c r="J137"/>
  <c r="K137"/>
  <c r="L137"/>
  <c r="P137"/>
  <c r="M137"/>
  <c r="J138"/>
  <c r="K138"/>
  <c r="L138"/>
  <c r="P138"/>
  <c r="M138" s="1"/>
  <c r="J139"/>
  <c r="K139"/>
  <c r="L139"/>
  <c r="P139"/>
  <c r="M139"/>
  <c r="J140"/>
  <c r="K140"/>
  <c r="L140"/>
  <c r="P140"/>
  <c r="M140" s="1"/>
  <c r="J141"/>
  <c r="K141"/>
  <c r="L141"/>
  <c r="P141"/>
  <c r="M141"/>
  <c r="J142"/>
  <c r="K142"/>
  <c r="L142"/>
  <c r="P142"/>
  <c r="M142" s="1"/>
  <c r="J143"/>
  <c r="K143"/>
  <c r="L143"/>
  <c r="P143"/>
  <c r="M143"/>
  <c r="J144"/>
  <c r="K144"/>
  <c r="L144"/>
  <c r="P144"/>
  <c r="M144" s="1"/>
  <c r="J145"/>
  <c r="K145"/>
  <c r="L145"/>
  <c r="P145"/>
  <c r="M145"/>
  <c r="J146"/>
  <c r="K146"/>
  <c r="L146"/>
  <c r="P146"/>
  <c r="M146" s="1"/>
  <c r="J147"/>
  <c r="K147"/>
  <c r="L147"/>
  <c r="P147"/>
  <c r="M147"/>
  <c r="J148"/>
  <c r="K148"/>
  <c r="L148"/>
  <c r="P148"/>
  <c r="M148" s="1"/>
  <c r="J149"/>
  <c r="K149"/>
  <c r="L149"/>
  <c r="P149"/>
  <c r="M149"/>
  <c r="J150"/>
  <c r="K150"/>
  <c r="L150"/>
  <c r="P150"/>
  <c r="M150" s="1"/>
  <c r="B5" i="2"/>
  <c r="A5"/>
  <c r="A1"/>
  <c r="A5" i="9"/>
  <c r="J40"/>
  <c r="K40"/>
  <c r="L40"/>
  <c r="P40"/>
  <c r="M40" s="1"/>
  <c r="J41"/>
  <c r="K41"/>
  <c r="L41"/>
  <c r="P41"/>
  <c r="M41"/>
  <c r="J42"/>
  <c r="K42"/>
  <c r="L42"/>
  <c r="P42"/>
  <c r="M42" s="1"/>
  <c r="J43"/>
  <c r="K43"/>
  <c r="L43"/>
  <c r="P43"/>
  <c r="M43"/>
  <c r="J44"/>
  <c r="K44"/>
  <c r="L44"/>
  <c r="P44"/>
  <c r="M44" s="1"/>
  <c r="J45"/>
  <c r="K45"/>
  <c r="L45"/>
  <c r="P45"/>
  <c r="M45"/>
  <c r="J46"/>
  <c r="K46"/>
  <c r="L46"/>
  <c r="P46"/>
  <c r="M46" s="1"/>
  <c r="J47"/>
  <c r="K47"/>
  <c r="L47"/>
  <c r="P47"/>
  <c r="M47"/>
  <c r="J48"/>
  <c r="K48"/>
  <c r="L48"/>
  <c r="P48"/>
  <c r="M48" s="1"/>
  <c r="J49"/>
  <c r="K49"/>
  <c r="L49"/>
  <c r="P49"/>
  <c r="M49"/>
  <c r="J50"/>
  <c r="K50"/>
  <c r="L50"/>
  <c r="P50"/>
  <c r="M50" s="1"/>
  <c r="J51"/>
  <c r="K51"/>
  <c r="L51"/>
  <c r="P51"/>
  <c r="M51"/>
  <c r="J52"/>
  <c r="K52"/>
  <c r="L52"/>
  <c r="P52"/>
  <c r="M52" s="1"/>
  <c r="J53"/>
  <c r="K53"/>
  <c r="L53"/>
  <c r="P53"/>
  <c r="M53"/>
  <c r="J54"/>
  <c r="K54"/>
  <c r="L54"/>
  <c r="P54"/>
  <c r="M54" s="1"/>
  <c r="J55"/>
  <c r="K55"/>
  <c r="L55"/>
  <c r="P55"/>
  <c r="M55"/>
  <c r="J56"/>
  <c r="K56"/>
  <c r="L56"/>
  <c r="P56"/>
  <c r="M56" s="1"/>
  <c r="J57"/>
  <c r="K57"/>
  <c r="L57"/>
  <c r="P57"/>
  <c r="M57"/>
  <c r="J58"/>
  <c r="K58"/>
  <c r="L58"/>
  <c r="P58"/>
  <c r="M58" s="1"/>
  <c r="J59"/>
  <c r="K59"/>
  <c r="L59"/>
  <c r="P59"/>
  <c r="M59"/>
  <c r="J60"/>
  <c r="K60"/>
  <c r="L60"/>
  <c r="P60"/>
  <c r="M60" s="1"/>
  <c r="J61"/>
  <c r="K61"/>
  <c r="L61"/>
  <c r="P61"/>
  <c r="M61"/>
  <c r="J62"/>
  <c r="K62"/>
  <c r="L62"/>
  <c r="P62"/>
  <c r="M62" s="1"/>
  <c r="J63"/>
  <c r="K63"/>
  <c r="L63"/>
  <c r="P63"/>
  <c r="M63"/>
  <c r="J64"/>
  <c r="K64"/>
  <c r="L64"/>
  <c r="P64"/>
  <c r="M64" s="1"/>
  <c r="J65"/>
  <c r="K65"/>
  <c r="L65"/>
  <c r="P65"/>
  <c r="M65"/>
  <c r="J66"/>
  <c r="K66"/>
  <c r="L66"/>
  <c r="P66"/>
  <c r="M66" s="1"/>
  <c r="J67"/>
  <c r="K67"/>
  <c r="L67"/>
  <c r="P67"/>
  <c r="M67"/>
  <c r="J68"/>
  <c r="K68"/>
  <c r="L68"/>
  <c r="P68"/>
  <c r="M68" s="1"/>
  <c r="J69"/>
  <c r="K69"/>
  <c r="L69"/>
  <c r="P69"/>
  <c r="M69"/>
  <c r="J70"/>
  <c r="K70"/>
  <c r="L70"/>
  <c r="P70"/>
  <c r="M70" s="1"/>
  <c r="J71"/>
  <c r="K71"/>
  <c r="L71"/>
  <c r="P71"/>
  <c r="M71"/>
  <c r="J72"/>
  <c r="K72"/>
  <c r="L72"/>
  <c r="P72"/>
  <c r="M72" s="1"/>
  <c r="J73"/>
  <c r="K73"/>
  <c r="L73"/>
  <c r="P73"/>
  <c r="M73"/>
  <c r="J74"/>
  <c r="K74"/>
  <c r="L74"/>
  <c r="P74"/>
  <c r="M74" s="1"/>
  <c r="J75"/>
  <c r="K75"/>
  <c r="L75"/>
  <c r="P75"/>
  <c r="M75"/>
  <c r="J76"/>
  <c r="K76"/>
  <c r="L76"/>
  <c r="P76"/>
  <c r="M76" s="1"/>
  <c r="J77"/>
  <c r="K77"/>
  <c r="L77"/>
  <c r="P77"/>
  <c r="M77"/>
  <c r="J78"/>
  <c r="K78"/>
  <c r="L78"/>
  <c r="P78"/>
  <c r="M78" s="1"/>
  <c r="J79"/>
  <c r="K79"/>
  <c r="L79"/>
  <c r="P79"/>
  <c r="M79"/>
  <c r="J80"/>
  <c r="K80"/>
  <c r="L80"/>
  <c r="P80"/>
  <c r="M80" s="1"/>
  <c r="J81"/>
  <c r="K81"/>
  <c r="L81"/>
  <c r="P81"/>
  <c r="M81"/>
  <c r="J82"/>
  <c r="K82"/>
  <c r="L82"/>
  <c r="P82"/>
  <c r="M82" s="1"/>
  <c r="J83"/>
  <c r="K83"/>
  <c r="L83"/>
  <c r="P83"/>
  <c r="M83"/>
  <c r="J84"/>
  <c r="K84"/>
  <c r="L84"/>
  <c r="P84"/>
  <c r="M84" s="1"/>
  <c r="J85"/>
  <c r="K85"/>
  <c r="L85"/>
  <c r="P85"/>
  <c r="M85"/>
  <c r="J86"/>
  <c r="K86"/>
  <c r="L86"/>
  <c r="P86"/>
  <c r="M86" s="1"/>
  <c r="J87"/>
  <c r="K87"/>
  <c r="L87"/>
  <c r="P87"/>
  <c r="M87"/>
  <c r="J88"/>
  <c r="K88"/>
  <c r="L88"/>
  <c r="P88"/>
  <c r="M88" s="1"/>
  <c r="J89"/>
  <c r="K89"/>
  <c r="L89"/>
  <c r="P89"/>
  <c r="M89"/>
  <c r="J90"/>
  <c r="K90"/>
  <c r="L90"/>
  <c r="P90"/>
  <c r="M90" s="1"/>
  <c r="J91"/>
  <c r="K91"/>
  <c r="L91"/>
  <c r="P91"/>
  <c r="M91"/>
  <c r="J92"/>
  <c r="K92"/>
  <c r="L92"/>
  <c r="P92"/>
  <c r="M92" s="1"/>
  <c r="J93"/>
  <c r="K93"/>
  <c r="L93"/>
  <c r="P93"/>
  <c r="M93"/>
  <c r="J94"/>
  <c r="K94"/>
  <c r="L94"/>
  <c r="P94"/>
  <c r="M94" s="1"/>
  <c r="J95"/>
  <c r="K95"/>
  <c r="L95"/>
  <c r="P95"/>
  <c r="M95"/>
  <c r="J96"/>
  <c r="K96"/>
  <c r="L96"/>
  <c r="P96"/>
  <c r="M96" s="1"/>
  <c r="J97"/>
  <c r="K97"/>
  <c r="L97"/>
  <c r="P97"/>
  <c r="M97"/>
  <c r="J98"/>
  <c r="K98"/>
  <c r="L98"/>
  <c r="P98"/>
  <c r="M98" s="1"/>
  <c r="J99"/>
  <c r="K99"/>
  <c r="L99"/>
  <c r="P99"/>
  <c r="M99"/>
  <c r="J100"/>
  <c r="K100"/>
  <c r="L100"/>
  <c r="P100"/>
  <c r="M100" s="1"/>
  <c r="J101"/>
  <c r="K101"/>
  <c r="L101"/>
  <c r="P101"/>
  <c r="M101"/>
  <c r="J102"/>
  <c r="K102"/>
  <c r="L102"/>
  <c r="P102"/>
  <c r="M102" s="1"/>
  <c r="J103"/>
  <c r="K103"/>
  <c r="L103"/>
  <c r="P103"/>
  <c r="M103"/>
  <c r="J104"/>
  <c r="K104"/>
  <c r="L104"/>
  <c r="P104"/>
  <c r="M104" s="1"/>
  <c r="J105"/>
  <c r="K105"/>
  <c r="L105"/>
  <c r="P105"/>
  <c r="M105"/>
  <c r="J106"/>
  <c r="K106"/>
  <c r="L106"/>
  <c r="P106"/>
  <c r="M106" s="1"/>
  <c r="J107"/>
  <c r="K107"/>
  <c r="L107"/>
  <c r="P107"/>
  <c r="M107"/>
  <c r="J108"/>
  <c r="K108"/>
  <c r="L108"/>
  <c r="P108"/>
  <c r="M108" s="1"/>
  <c r="J109"/>
  <c r="K109"/>
  <c r="L109"/>
  <c r="P109"/>
  <c r="M109"/>
  <c r="J110"/>
  <c r="K110"/>
  <c r="L110"/>
  <c r="P110"/>
  <c r="M110" s="1"/>
  <c r="J111"/>
  <c r="K111"/>
  <c r="L111"/>
  <c r="P111"/>
  <c r="M111"/>
  <c r="J112"/>
  <c r="K112"/>
  <c r="L112"/>
  <c r="P112"/>
  <c r="M112" s="1"/>
  <c r="J113"/>
  <c r="K113"/>
  <c r="L113"/>
  <c r="P113"/>
  <c r="M113"/>
  <c r="J114"/>
  <c r="K114"/>
  <c r="L114"/>
  <c r="P114"/>
  <c r="M114" s="1"/>
  <c r="J115"/>
  <c r="K115"/>
  <c r="L115"/>
  <c r="P115"/>
  <c r="M115"/>
  <c r="J116"/>
  <c r="K116"/>
  <c r="L116"/>
  <c r="P116"/>
  <c r="M116" s="1"/>
  <c r="J117"/>
  <c r="K117"/>
  <c r="L117"/>
  <c r="P117"/>
  <c r="M117"/>
  <c r="J118"/>
  <c r="K118"/>
  <c r="L118"/>
  <c r="P118"/>
  <c r="M118" s="1"/>
  <c r="J119"/>
  <c r="K119"/>
  <c r="L119"/>
  <c r="P119"/>
  <c r="M119"/>
  <c r="J120"/>
  <c r="K120"/>
  <c r="L120"/>
  <c r="P120"/>
  <c r="M120" s="1"/>
  <c r="J121"/>
  <c r="K121"/>
  <c r="L121"/>
  <c r="P121"/>
  <c r="M121"/>
  <c r="J122"/>
  <c r="K122"/>
  <c r="L122"/>
  <c r="P122"/>
  <c r="M122" s="1"/>
  <c r="J123"/>
  <c r="K123"/>
  <c r="L123"/>
  <c r="P123"/>
  <c r="M123"/>
  <c r="J124"/>
  <c r="K124"/>
  <c r="L124"/>
  <c r="P124"/>
  <c r="M124" s="1"/>
  <c r="J125"/>
  <c r="K125"/>
  <c r="L125"/>
  <c r="P125"/>
  <c r="M125"/>
  <c r="J126"/>
  <c r="K126"/>
  <c r="L126"/>
  <c r="P126"/>
  <c r="M126" s="1"/>
  <c r="J127"/>
  <c r="K127"/>
  <c r="L127"/>
  <c r="P127"/>
  <c r="M127"/>
  <c r="J128"/>
  <c r="K128"/>
  <c r="L128"/>
  <c r="P128"/>
  <c r="M128" s="1"/>
  <c r="J129"/>
  <c r="K129"/>
  <c r="L129"/>
  <c r="P129"/>
  <c r="M129"/>
  <c r="J130"/>
  <c r="K130"/>
  <c r="L130"/>
  <c r="P130"/>
  <c r="M130" s="1"/>
  <c r="J131"/>
  <c r="K131"/>
  <c r="L131"/>
  <c r="P131"/>
  <c r="M131"/>
  <c r="J132"/>
  <c r="K132"/>
  <c r="L132"/>
  <c r="P132"/>
  <c r="M132" s="1"/>
  <c r="J133"/>
  <c r="K133"/>
  <c r="L133"/>
  <c r="P133"/>
  <c r="M133"/>
  <c r="J134"/>
  <c r="K134"/>
  <c r="L134"/>
  <c r="P134"/>
  <c r="M134" s="1"/>
  <c r="A1"/>
  <c r="D18" i="234"/>
  <c r="F18"/>
  <c r="H18"/>
  <c r="J18"/>
  <c r="L18"/>
  <c r="D18" i="281"/>
  <c r="F18"/>
  <c r="H18"/>
  <c r="J18"/>
  <c r="AH1" i="89"/>
  <c r="AK1"/>
  <c r="AC1"/>
  <c r="AI1"/>
  <c r="AJ1"/>
  <c r="AF1"/>
  <c r="AE1"/>
  <c r="AK1" i="234"/>
  <c r="AC1"/>
  <c r="AE1"/>
  <c r="AH1"/>
  <c r="AJ1"/>
  <c r="AE1" i="281"/>
  <c r="AF1"/>
  <c r="AC1"/>
  <c r="AB1"/>
  <c r="B19" i="89" l="1"/>
  <c r="B21"/>
  <c r="AJ1" i="281"/>
  <c r="AH1"/>
  <c r="AK1"/>
  <c r="AI1"/>
  <c r="AB1" i="234"/>
  <c r="AF1"/>
  <c r="AI1"/>
  <c r="AG1"/>
  <c r="AB1" i="89"/>
  <c r="B20"/>
  <c r="AG1"/>
  <c r="AG1" i="281"/>
</calcChain>
</file>

<file path=xl/comments1.xml><?xml version="1.0" encoding="utf-8"?>
<comments xmlns="http://schemas.openxmlformats.org/spreadsheetml/2006/main">
  <authors>
    <author>Anders Wennberg</author>
  </authors>
  <commentList>
    <comment ref="N6" author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N6" author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>
  <authors>
    <author>Anders Wennberg</author>
  </authors>
  <commentList>
    <comment ref="N6" author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<sst xmlns="http://schemas.openxmlformats.org/spreadsheetml/2006/main" count="439" uniqueCount="194">
  <si>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</si>
  <si>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</si>
  <si>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</si>
  <si>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</si>
  <si>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</si>
  <si>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</si>
  <si>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</si>
  <si>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</si>
  <si>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</si>
  <si>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</si>
  <si>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</si>
  <si>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</si>
  <si>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</si>
  <si>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</si>
  <si>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</si>
  <si>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</si>
  <si>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</si>
  <si>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</si>
  <si>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</si>
  <si>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</si>
  <si>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</si>
  <si>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</si>
  <si>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</si>
  <si>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</si>
  <si>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</si>
  <si>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</si>
  <si>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</si>
  <si>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</si>
  <si>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</si>
  <si>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</si>
  <si>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</si>
  <si>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</si>
  <si>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</si>
  <si>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</si>
  <si>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</si>
  <si>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</si>
  <si>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</si>
  <si>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</si>
  <si>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</si>
  <si>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</si>
  <si>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</si>
  <si>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</si>
  <si>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</si>
  <si>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</si>
  <si>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</si>
  <si>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</si>
  <si>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</si>
  <si>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</si>
  <si>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</si>
  <si>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</si>
  <si>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</si>
  <si>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</si>
  <si>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</si>
  <si>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</si>
  <si>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</si>
  <si>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</si>
  <si>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</si>
  <si>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</si>
  <si>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</si>
  <si>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</si>
  <si>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</si>
  <si>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</si>
  <si>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</si>
  <si>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</si>
  <si>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</si>
  <si>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</si>
  <si>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</si>
  <si>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</si>
  <si>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</si>
  <si>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</si>
  <si>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</si>
  <si>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</si>
  <si>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</si>
  <si>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</si>
  <si>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</si>
  <si>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</si>
  <si>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</si>
  <si>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</si>
  <si>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</si>
  <si>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</si>
  <si>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</si>
  <si>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</si>
  <si>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</si>
  <si>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</si>
  <si>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</si>
  <si>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</si>
  <si>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</si>
  <si>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</si>
  <si>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</si>
  <si>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</si>
  <si>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</si>
  <si>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</si>
  <si>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</si>
  <si>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</si>
  <si>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</si>
  <si>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</si>
  <si>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</si>
  <si>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</si>
  <si>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</si>
  <si>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</si>
  <si>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</si>
  <si>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</si>
  <si>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piros leány</t>
  </si>
  <si>
    <t>piros fiú</t>
  </si>
  <si>
    <t>narancs leány</t>
  </si>
  <si>
    <t>Szentendre</t>
  </si>
  <si>
    <t>Kádár László</t>
  </si>
  <si>
    <t>Török Ákos</t>
  </si>
  <si>
    <t>"141019</t>
  </si>
  <si>
    <t>"140319</t>
  </si>
  <si>
    <t>"141012</t>
  </si>
  <si>
    <t>"140902</t>
  </si>
  <si>
    <t>"140304</t>
  </si>
  <si>
    <t>"140220</t>
  </si>
  <si>
    <t>"150430</t>
  </si>
  <si>
    <t>"150511</t>
  </si>
  <si>
    <t>"130129</t>
  </si>
  <si>
    <t>"140313</t>
  </si>
  <si>
    <t>"1307250</t>
  </si>
  <si>
    <t>"130325</t>
  </si>
  <si>
    <t>HTF CSO-KO</t>
  </si>
  <si>
    <t>Dunakeszi TK</t>
  </si>
  <si>
    <t>GYAC</t>
  </si>
  <si>
    <t>Fehérvár Kiskút TK</t>
  </si>
  <si>
    <t>Vasas SC</t>
  </si>
  <si>
    <t>MTK</t>
  </si>
  <si>
    <t>Kecskemét TC</t>
  </si>
  <si>
    <t>Mini Garros TK</t>
  </si>
  <si>
    <t>UNIK SE</t>
  </si>
  <si>
    <t>MESE</t>
  </si>
  <si>
    <t>Noé</t>
  </si>
  <si>
    <t xml:space="preserve">Zsirai </t>
  </si>
  <si>
    <t>Vince</t>
  </si>
  <si>
    <t xml:space="preserve">Molnár </t>
  </si>
  <si>
    <t>Sámuel</t>
  </si>
  <si>
    <t xml:space="preserve">Almai </t>
  </si>
  <si>
    <t>Kolos</t>
  </si>
  <si>
    <t xml:space="preserve">Pálfi </t>
  </si>
  <si>
    <t xml:space="preserve">Szabó </t>
  </si>
  <si>
    <t>Tamás Dominik</t>
  </si>
  <si>
    <t>Zsófia</t>
  </si>
  <si>
    <t>Sio Hei</t>
  </si>
  <si>
    <t>Jázmin</t>
  </si>
  <si>
    <t xml:space="preserve">Török </t>
  </si>
  <si>
    <t xml:space="preserve">Huang </t>
  </si>
  <si>
    <t xml:space="preserve">Ledényi </t>
  </si>
  <si>
    <t>Emma</t>
  </si>
  <si>
    <t>Odett</t>
  </si>
  <si>
    <t>Anna Dorottya</t>
  </si>
  <si>
    <t>Luca Boróka</t>
  </si>
  <si>
    <t xml:space="preserve">Bánfai </t>
  </si>
  <si>
    <t>Siklósi</t>
  </si>
  <si>
    <t xml:space="preserve">Perity </t>
  </si>
  <si>
    <t xml:space="preserve">Dekovics </t>
  </si>
  <si>
    <t>Török Play+Stay Kupa</t>
  </si>
  <si>
    <t>6/15 6/15</t>
  </si>
  <si>
    <t>2/15 3/15</t>
  </si>
  <si>
    <t>15/6 15/6</t>
  </si>
  <si>
    <t>15/11 15/12</t>
  </si>
  <si>
    <t>15/2 15/3</t>
  </si>
  <si>
    <t>11/15 12/15</t>
  </si>
  <si>
    <t>I.</t>
  </si>
  <si>
    <t>II.</t>
  </si>
  <si>
    <t>III.</t>
  </si>
  <si>
    <t>6/15</t>
  </si>
  <si>
    <t>0/15</t>
  </si>
  <si>
    <t>15/10</t>
  </si>
  <si>
    <t>15/13</t>
  </si>
  <si>
    <t>15/6</t>
  </si>
  <si>
    <t>9/15</t>
  </si>
  <si>
    <t>15/3</t>
  </si>
  <si>
    <t>15/4</t>
  </si>
  <si>
    <t>15/0</t>
  </si>
  <si>
    <t>15/9</t>
  </si>
  <si>
    <t>15/2</t>
  </si>
  <si>
    <t>10/15</t>
  </si>
  <si>
    <t>3/15</t>
  </si>
  <si>
    <t>4/15</t>
  </si>
  <si>
    <t>13/15</t>
  </si>
  <si>
    <t>2/15</t>
  </si>
  <si>
    <t>V.</t>
  </si>
  <si>
    <t>IV.</t>
  </si>
  <si>
    <t>7/5 7/2 7/5 7/5</t>
  </si>
  <si>
    <t>7/5 4/7 4/5 7/4 8/6</t>
  </si>
  <si>
    <t>7/5 7/3 7/4 7/5</t>
  </si>
  <si>
    <t>5/7 2/7 5/7 5/7</t>
  </si>
  <si>
    <t>2/7 3/7 2/7 0/7</t>
  </si>
  <si>
    <t>4/7 3/7 jnv</t>
  </si>
  <si>
    <t>5/7 7/4 5/4 4/7 6/8</t>
  </si>
  <si>
    <t>7/2 7/3 7/2 7/0</t>
  </si>
  <si>
    <t>7/9 7/3 2/5 7/4 8/6</t>
  </si>
  <si>
    <t>5/7 3/7 4/7 5/7</t>
  </si>
  <si>
    <t>7/4 7/3 jn ny</t>
  </si>
  <si>
    <t>9/7 3/7 5/2 4/7 6/8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</si>
</sst>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d\-mmm\-yy"/>
  </numFmts>
  <fonts count="63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8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1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0" borderId="12" xfId="0" applyNumberFormat="1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49" fontId="34" fillId="2" borderId="0" xfId="0" applyNumberFormat="1" applyFont="1" applyFill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30" fillId="2" borderId="29" xfId="0" applyNumberFormat="1" applyFont="1" applyFill="1" applyBorder="1" applyAlignment="1">
      <alignment horizontal="left" vertical="center"/>
    </xf>
    <xf numFmtId="49" fontId="44" fillId="2" borderId="29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7" xfId="0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30" xfId="0" applyNumberFormat="1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32" xfId="0" applyFont="1" applyFill="1" applyBorder="1" applyAlignment="1">
      <alignment horizontal="left" vertical="center"/>
    </xf>
    <xf numFmtId="0" fontId="28" fillId="2" borderId="33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49" fontId="47" fillId="0" borderId="0" xfId="0" applyNumberFormat="1" applyFont="1" applyAlignment="1">
      <alignment horizontal="center"/>
    </xf>
    <xf numFmtId="0" fontId="20" fillId="0" borderId="34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35" xfId="0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5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6" xfId="0" applyNumberFormat="1" applyFont="1" applyFill="1" applyBorder="1" applyAlignment="1">
      <alignment horizontal="center" wrapText="1"/>
    </xf>
    <xf numFmtId="1" fontId="31" fillId="5" borderId="37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36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48" fillId="2" borderId="4" xfId="0" applyNumberFormat="1" applyFont="1" applyFill="1" applyBorder="1" applyAlignment="1">
      <alignment vertical="center"/>
    </xf>
    <xf numFmtId="49" fontId="48" fillId="2" borderId="0" xfId="0" applyNumberFormat="1" applyFont="1" applyFill="1" applyAlignment="1">
      <alignment vertical="center"/>
    </xf>
    <xf numFmtId="49" fontId="49" fillId="2" borderId="0" xfId="0" applyNumberFormat="1" applyFont="1" applyFill="1" applyAlignment="1">
      <alignment horizontal="left" vertical="center"/>
    </xf>
    <xf numFmtId="0" fontId="35" fillId="2" borderId="38" xfId="0" applyFont="1" applyFill="1" applyBorder="1" applyAlignment="1">
      <alignment horizontal="center" wrapText="1"/>
    </xf>
    <xf numFmtId="0" fontId="35" fillId="5" borderId="38" xfId="0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center"/>
    </xf>
    <xf numFmtId="0" fontId="0" fillId="2" borderId="31" xfId="0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6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0" fontId="48" fillId="2" borderId="0" xfId="0" applyFont="1" applyFill="1"/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49" fontId="51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53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47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horizontal="center"/>
    </xf>
    <xf numFmtId="49" fontId="36" fillId="6" borderId="0" xfId="0" applyNumberFormat="1" applyFont="1" applyFill="1" applyAlignment="1">
      <alignment horizontal="left"/>
    </xf>
    <xf numFmtId="0" fontId="52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41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49" fontId="19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0" fillId="6" borderId="28" xfId="0" applyNumberFormat="1" applyFont="1" applyFill="1" applyBorder="1" applyAlignment="1">
      <alignment vertical="center"/>
    </xf>
    <xf numFmtId="49" fontId="40" fillId="6" borderId="7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55" fillId="6" borderId="7" xfId="0" applyFont="1" applyFill="1" applyBorder="1" applyAlignment="1">
      <alignment vertical="center"/>
    </xf>
    <xf numFmtId="0" fontId="1" fillId="2" borderId="0" xfId="0" applyFont="1" applyFill="1"/>
    <xf numFmtId="0" fontId="55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/>
    <xf numFmtId="49" fontId="15" fillId="6" borderId="0" xfId="0" applyNumberFormat="1" applyFont="1" applyFill="1" applyBorder="1" applyAlignment="1">
      <alignment horizontal="left"/>
    </xf>
    <xf numFmtId="49" fontId="36" fillId="6" borderId="0" xfId="0" applyNumberFormat="1" applyFont="1" applyFill="1" applyBorder="1" applyAlignment="1">
      <alignment horizontal="left"/>
    </xf>
    <xf numFmtId="49" fontId="32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20" fillId="0" borderId="0" xfId="0" applyNumberFormat="1" applyFont="1" applyFill="1" applyBorder="1"/>
    <xf numFmtId="49" fontId="24" fillId="0" borderId="0" xfId="0" applyNumberFormat="1" applyFont="1" applyFill="1" applyBorder="1" applyAlignment="1">
      <alignment vertical="center"/>
    </xf>
    <xf numFmtId="49" fontId="34" fillId="0" borderId="0" xfId="0" applyNumberFormat="1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right" vertical="center"/>
    </xf>
    <xf numFmtId="49" fontId="41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56" fillId="6" borderId="0" xfId="0" applyFont="1" applyFill="1"/>
    <xf numFmtId="49" fontId="30" fillId="0" borderId="0" xfId="0" applyNumberFormat="1" applyFont="1" applyFill="1" applyBorder="1" applyAlignment="1">
      <alignment horizontal="left" vertical="center"/>
    </xf>
    <xf numFmtId="49" fontId="44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49" fontId="43" fillId="2" borderId="29" xfId="0" applyNumberFormat="1" applyFont="1" applyFill="1" applyBorder="1" applyAlignment="1">
      <alignment horizontal="center" vertical="center"/>
    </xf>
    <xf numFmtId="49" fontId="43" fillId="2" borderId="29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horizontal="center" vertical="center"/>
    </xf>
    <xf numFmtId="49" fontId="40" fillId="6" borderId="29" xfId="0" applyNumberFormat="1" applyFont="1" applyFill="1" applyBorder="1" applyAlignment="1">
      <alignment vertical="center"/>
    </xf>
    <xf numFmtId="0" fontId="0" fillId="6" borderId="23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vertical="center"/>
    </xf>
    <xf numFmtId="49" fontId="40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9" fillId="6" borderId="0" xfId="0" applyFont="1" applyFill="1" applyBorder="1" applyAlignment="1">
      <alignment vertical="center"/>
    </xf>
    <xf numFmtId="0" fontId="0" fillId="6" borderId="0" xfId="0" applyFill="1" applyBorder="1"/>
    <xf numFmtId="49" fontId="9" fillId="6" borderId="30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5" fillId="6" borderId="28" xfId="0" applyNumberFormat="1" applyFont="1" applyFill="1" applyBorder="1" applyAlignment="1">
      <alignment horizontal="center" vertical="center"/>
    </xf>
    <xf numFmtId="49" fontId="9" fillId="6" borderId="23" xfId="0" applyNumberFormat="1" applyFont="1" applyFill="1" applyBorder="1" applyAlignment="1">
      <alignment vertical="center"/>
    </xf>
    <xf numFmtId="49" fontId="35" fillId="6" borderId="27" xfId="0" applyNumberFormat="1" applyFont="1" applyFill="1" applyBorder="1" applyAlignment="1">
      <alignment horizontal="center" vertical="center"/>
    </xf>
    <xf numFmtId="49" fontId="35" fillId="6" borderId="30" xfId="0" applyNumberFormat="1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vertical="center"/>
    </xf>
    <xf numFmtId="49" fontId="9" fillId="6" borderId="27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9" xfId="0" applyFill="1" applyBorder="1"/>
    <xf numFmtId="0" fontId="1" fillId="6" borderId="0" xfId="0" applyFont="1" applyFill="1"/>
    <xf numFmtId="0" fontId="57" fillId="2" borderId="0" xfId="0" applyFont="1" applyFill="1" applyAlignment="1">
      <alignment horizontal="center" shrinkToFit="1"/>
    </xf>
    <xf numFmtId="0" fontId="58" fillId="7" borderId="0" xfId="0" applyFont="1" applyFill="1"/>
    <xf numFmtId="0" fontId="58" fillId="6" borderId="0" xfId="0" applyFont="1" applyFill="1"/>
    <xf numFmtId="0" fontId="56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 applyAlignment="1">
      <alignment vertical="center" shrinkToFit="1"/>
    </xf>
    <xf numFmtId="0" fontId="56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20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0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0" fillId="8" borderId="0" xfId="0" applyNumberFormat="1" applyFont="1" applyFill="1" applyBorder="1"/>
    <xf numFmtId="0" fontId="0" fillId="8" borderId="0" xfId="0" applyFill="1" applyBorder="1" applyAlignment="1">
      <alignment horizontal="center"/>
    </xf>
    <xf numFmtId="0" fontId="3" fillId="2" borderId="0" xfId="1" applyFill="1" applyBorder="1"/>
    <xf numFmtId="49" fontId="48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0" fontId="0" fillId="9" borderId="37" xfId="0" applyNumberFormat="1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0" borderId="0" xfId="0" applyFill="1"/>
    <xf numFmtId="0" fontId="59" fillId="11" borderId="0" xfId="0" applyFont="1" applyFill="1" applyAlignment="1">
      <alignment horizontal="center" vertical="center"/>
    </xf>
    <xf numFmtId="0" fontId="60" fillId="6" borderId="7" xfId="0" applyFont="1" applyFill="1" applyBorder="1" applyAlignment="1">
      <alignment horizontal="center"/>
    </xf>
    <xf numFmtId="0" fontId="60" fillId="6" borderId="0" xfId="0" applyFont="1" applyFill="1" applyBorder="1" applyAlignment="1">
      <alignment horizontal="center"/>
    </xf>
    <xf numFmtId="0" fontId="60" fillId="6" borderId="0" xfId="0" applyFont="1" applyFill="1" applyAlignment="1">
      <alignment horizontal="center"/>
    </xf>
    <xf numFmtId="49" fontId="54" fillId="2" borderId="0" xfId="0" applyNumberFormat="1" applyFont="1" applyFill="1" applyAlignment="1">
      <alignment horizontal="center" vertical="center"/>
    </xf>
    <xf numFmtId="49" fontId="12" fillId="4" borderId="26" xfId="0" applyNumberFormat="1" applyFont="1" applyFill="1" applyBorder="1" applyAlignment="1">
      <alignment vertical="center"/>
    </xf>
    <xf numFmtId="49" fontId="50" fillId="3" borderId="1" xfId="0" applyNumberFormat="1" applyFont="1" applyFill="1" applyBorder="1" applyAlignment="1">
      <alignment vertical="center" shrinkToFit="1"/>
    </xf>
    <xf numFmtId="0" fontId="20" fillId="0" borderId="32" xfId="0" applyNumberFormat="1" applyFont="1" applyBorder="1" applyAlignment="1">
      <alignment horizontal="center" vertical="center"/>
    </xf>
    <xf numFmtId="0" fontId="20" fillId="0" borderId="33" xfId="0" applyNumberFormat="1" applyFont="1" applyBorder="1" applyAlignment="1">
      <alignment horizontal="center" vertical="center"/>
    </xf>
    <xf numFmtId="0" fontId="20" fillId="0" borderId="42" xfId="0" applyNumberFormat="1" applyFont="1" applyBorder="1" applyAlignment="1">
      <alignment horizontal="center" vertical="center"/>
    </xf>
    <xf numFmtId="0" fontId="20" fillId="0" borderId="41" xfId="0" applyNumberFormat="1" applyFont="1" applyBorder="1" applyAlignment="1">
      <alignment horizontal="center" vertical="center"/>
    </xf>
    <xf numFmtId="49" fontId="50" fillId="3" borderId="2" xfId="0" applyNumberFormat="1" applyFont="1" applyFill="1" applyBorder="1" applyAlignment="1">
      <alignment vertical="center" shrinkToFit="1"/>
    </xf>
    <xf numFmtId="49" fontId="50" fillId="3" borderId="38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8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5" fillId="2" borderId="31" xfId="0" applyNumberFormat="1" applyFont="1" applyFill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51" fillId="0" borderId="15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40" xfId="0" applyNumberFormat="1" applyFont="1" applyBorder="1" applyAlignment="1">
      <alignment horizontal="center" vertical="center"/>
    </xf>
    <xf numFmtId="0" fontId="38" fillId="13" borderId="15" xfId="0" applyFont="1" applyFill="1" applyBorder="1" applyAlignment="1">
      <alignment horizontal="right" vertical="center"/>
    </xf>
    <xf numFmtId="0" fontId="0" fillId="0" borderId="27" xfId="0" applyBorder="1"/>
    <xf numFmtId="0" fontId="0" fillId="2" borderId="26" xfId="0" applyFill="1" applyBorder="1"/>
    <xf numFmtId="0" fontId="56" fillId="0" borderId="18" xfId="0" applyFont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2" fillId="0" borderId="0" xfId="0" applyNumberFormat="1" applyFont="1" applyAlignment="1">
      <alignment horizontal="left"/>
    </xf>
    <xf numFmtId="0" fontId="14" fillId="6" borderId="0" xfId="0" applyNumberFormat="1" applyFont="1" applyFill="1" applyAlignment="1">
      <alignment horizontal="left"/>
    </xf>
    <xf numFmtId="49" fontId="11" fillId="4" borderId="24" xfId="0" applyNumberFormat="1" applyFont="1" applyFill="1" applyBorder="1" applyAlignment="1">
      <alignment vertical="center"/>
    </xf>
    <xf numFmtId="0" fontId="2" fillId="0" borderId="0" xfId="0" applyFont="1"/>
    <xf numFmtId="14" fontId="26" fillId="2" borderId="29" xfId="0" applyNumberFormat="1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left" vertical="center"/>
    </xf>
    <xf numFmtId="49" fontId="12" fillId="6" borderId="0" xfId="0" applyNumberFormat="1" applyFont="1" applyFill="1" applyAlignment="1">
      <alignment vertical="top" shrinkToFit="1"/>
    </xf>
    <xf numFmtId="0" fontId="9" fillId="6" borderId="29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56" fillId="6" borderId="7" xfId="0" applyFont="1" applyFill="1" applyBorder="1" applyAlignment="1">
      <alignment vertical="center" shrinkToFit="1"/>
    </xf>
    <xf numFmtId="49" fontId="0" fillId="6" borderId="0" xfId="0" applyNumberFormat="1" applyFill="1"/>
    <xf numFmtId="49" fontId="0" fillId="0" borderId="5" xfId="0" applyNumberFormat="1" applyBorder="1" applyAlignment="1">
      <alignment horizontal="center" vertical="center" shrinkToFit="1"/>
    </xf>
    <xf numFmtId="49" fontId="0" fillId="12" borderId="5" xfId="0" applyNumberForma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7" borderId="7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shrinkToFit="1"/>
    </xf>
  </cellXfs>
  <cellStyles count="3">
    <cellStyle name="Hivatkozás" xfId="1" builtinId="8"/>
    <cellStyle name="Normál" xfId="0" builtinId="0"/>
    <cellStyle name="Pénznem" xfId="2" builtinId="4"/>
  </cellStyles>
  <dxfs count="72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0</xdr:rowOff>
    </xdr:from>
    <xdr:to>
      <xdr:col>4</xdr:col>
      <xdr:colOff>1228725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="" xmlns:a16="http://schemas.microsoft.com/office/drawing/2014/main" id="{25664601-00CD-4C39-B5F7-2A7E7EEAD8A2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609600</xdr:colOff>
      <xdr:row>0</xdr:row>
      <xdr:rowOff>57150</xdr:rowOff>
    </xdr:from>
    <xdr:to>
      <xdr:col>4</xdr:col>
      <xdr:colOff>1219200</xdr:colOff>
      <xdr:row>0</xdr:row>
      <xdr:rowOff>552450</xdr:rowOff>
    </xdr:to>
    <xdr:pic>
      <xdr:nvPicPr>
        <xdr:cNvPr id="1275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0" y="571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1343025</xdr:colOff>
      <xdr:row>0</xdr:row>
      <xdr:rowOff>76200</xdr:rowOff>
    </xdr:from>
    <xdr:to>
      <xdr:col>13</xdr:col>
      <xdr:colOff>409575</xdr:colOff>
      <xdr:row>1</xdr:row>
      <xdr:rowOff>152400</xdr:rowOff>
    </xdr:to>
    <xdr:pic>
      <xdr:nvPicPr>
        <xdr:cNvPr id="39020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76200"/>
          <a:ext cx="5619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381000</xdr:colOff>
      <xdr:row>0</xdr:row>
      <xdr:rowOff>38100</xdr:rowOff>
    </xdr:from>
    <xdr:to>
      <xdr:col>16</xdr:col>
      <xdr:colOff>457200</xdr:colOff>
      <xdr:row>1</xdr:row>
      <xdr:rowOff>171450</xdr:rowOff>
    </xdr:to>
    <xdr:pic>
      <xdr:nvPicPr>
        <xdr:cNvPr id="102508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38100"/>
          <a:ext cx="5715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47625</xdr:rowOff>
    </xdr:from>
    <xdr:to>
      <xdr:col>12</xdr:col>
      <xdr:colOff>457200</xdr:colOff>
      <xdr:row>1</xdr:row>
      <xdr:rowOff>142875</xdr:rowOff>
    </xdr:to>
    <xdr:pic>
      <xdr:nvPicPr>
        <xdr:cNvPr id="296024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476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371475</xdr:colOff>
      <xdr:row>0</xdr:row>
      <xdr:rowOff>9525</xdr:rowOff>
    </xdr:from>
    <xdr:to>
      <xdr:col>16</xdr:col>
      <xdr:colOff>447675</xdr:colOff>
      <xdr:row>1</xdr:row>
      <xdr:rowOff>142875</xdr:rowOff>
    </xdr:to>
    <xdr:pic>
      <xdr:nvPicPr>
        <xdr:cNvPr id="650267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53275" y="9525"/>
          <a:ext cx="5715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0</xdr:rowOff>
    </xdr:from>
    <xdr:to>
      <xdr:col>12</xdr:col>
      <xdr:colOff>485775</xdr:colOff>
      <xdr:row>1</xdr:row>
      <xdr:rowOff>133350</xdr:rowOff>
    </xdr:to>
    <xdr:pic>
      <xdr:nvPicPr>
        <xdr:cNvPr id="661528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53150" y="0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457200</xdr:colOff>
      <xdr:row>0</xdr:row>
      <xdr:rowOff>57150</xdr:rowOff>
    </xdr:from>
    <xdr:to>
      <xdr:col>16</xdr:col>
      <xdr:colOff>476250</xdr:colOff>
      <xdr:row>1</xdr:row>
      <xdr:rowOff>142875</xdr:rowOff>
    </xdr:to>
    <xdr:pic>
      <xdr:nvPicPr>
        <xdr:cNvPr id="688154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86650" y="57150"/>
          <a:ext cx="5143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66675</xdr:rowOff>
    </xdr:from>
    <xdr:to>
      <xdr:col>12</xdr:col>
      <xdr:colOff>514350</xdr:colOff>
      <xdr:row>1</xdr:row>
      <xdr:rowOff>142875</xdr:rowOff>
    </xdr:to>
    <xdr:pic>
      <xdr:nvPicPr>
        <xdr:cNvPr id="725015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72200" y="66675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18"/>
  <sheetViews>
    <sheetView showGridLines="0" showZeros="0" workbookViewId="0">
      <selection activeCell="B14" sqref="B14"/>
    </sheetView>
  </sheetViews>
  <sheetFormatPr defaultRowHeight="12.75"/>
  <cols>
    <col min="1" max="4" width="19.140625" customWidth="1"/>
    <col min="5" max="5" width="19.140625" style="1" customWidth="1"/>
  </cols>
  <sheetData>
    <row r="1" spans="1:7" s="2" customFormat="1" ht="49.5" customHeight="1" thickBot="1">
      <c r="A1" s="124" t="s">
        <v>95</v>
      </c>
      <c r="B1" s="3"/>
      <c r="C1" s="3"/>
      <c r="D1" s="125"/>
      <c r="E1" s="4"/>
      <c r="F1" s="5"/>
      <c r="G1" s="5"/>
    </row>
    <row r="2" spans="1:7" s="6" customFormat="1" ht="36.75" customHeight="1" thickBot="1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>
      <c r="A3" s="12"/>
      <c r="B3" s="13"/>
      <c r="C3" s="13"/>
      <c r="D3" s="13"/>
      <c r="E3" s="14"/>
      <c r="F3" s="5"/>
      <c r="G3" s="5"/>
    </row>
    <row r="4" spans="1:7" s="2" customFormat="1" ht="20.25" customHeight="1" thickBot="1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>
      <c r="A5" s="154" t="s">
        <v>17</v>
      </c>
      <c r="B5" s="20"/>
      <c r="C5" s="20"/>
      <c r="D5" s="20"/>
      <c r="E5" s="275"/>
      <c r="F5" s="21"/>
      <c r="G5" s="22"/>
    </row>
    <row r="6" spans="1:7" s="2" customFormat="1" ht="26.25">
      <c r="A6" s="307" t="s">
        <v>154</v>
      </c>
      <c r="B6" s="276"/>
      <c r="C6" s="23"/>
      <c r="D6" s="24"/>
      <c r="E6" s="25"/>
      <c r="F6" s="5"/>
      <c r="G6" s="5"/>
    </row>
    <row r="7" spans="1:7" s="18" customFormat="1" ht="15" customHeight="1">
      <c r="A7" s="262" t="s">
        <v>96</v>
      </c>
      <c r="B7" s="262" t="s">
        <v>97</v>
      </c>
      <c r="C7" s="262" t="s">
        <v>98</v>
      </c>
      <c r="D7" s="262" t="s">
        <v>99</v>
      </c>
      <c r="E7" s="262" t="s">
        <v>100</v>
      </c>
      <c r="F7" s="21"/>
      <c r="G7" s="22"/>
    </row>
    <row r="8" spans="1:7" s="2" customFormat="1" ht="16.5" customHeight="1">
      <c r="A8" s="174" t="s">
        <v>102</v>
      </c>
      <c r="B8" s="174" t="s">
        <v>103</v>
      </c>
      <c r="C8" s="174" t="s">
        <v>104</v>
      </c>
      <c r="D8" s="174"/>
      <c r="E8" s="174"/>
      <c r="F8" s="5"/>
      <c r="G8" s="5"/>
    </row>
    <row r="9" spans="1:7" s="2" customFormat="1" ht="15" customHeight="1">
      <c r="A9" s="154" t="s">
        <v>18</v>
      </c>
      <c r="B9" s="20"/>
      <c r="C9" s="155" t="s">
        <v>19</v>
      </c>
      <c r="D9" s="155"/>
      <c r="E9" s="156" t="s">
        <v>20</v>
      </c>
      <c r="F9" s="5"/>
      <c r="G9" s="5"/>
    </row>
    <row r="10" spans="1:7" s="2" customFormat="1">
      <c r="A10" s="27">
        <v>44611</v>
      </c>
      <c r="B10" s="28"/>
      <c r="C10" s="29" t="s">
        <v>105</v>
      </c>
      <c r="D10" s="155" t="s">
        <v>56</v>
      </c>
      <c r="E10" s="268" t="s">
        <v>106</v>
      </c>
      <c r="F10" s="5"/>
      <c r="G10" s="5"/>
    </row>
    <row r="11" spans="1:7">
      <c r="A11" s="19"/>
      <c r="B11" s="20"/>
      <c r="C11" s="168" t="s">
        <v>54</v>
      </c>
      <c r="D11" s="168" t="s">
        <v>92</v>
      </c>
      <c r="E11" s="168" t="s">
        <v>93</v>
      </c>
      <c r="F11" s="31"/>
      <c r="G11" s="31"/>
    </row>
    <row r="12" spans="1:7" s="2" customFormat="1">
      <c r="A12" s="126"/>
      <c r="B12" s="5"/>
      <c r="C12" s="175"/>
      <c r="D12" s="175"/>
      <c r="E12" s="175" t="s">
        <v>107</v>
      </c>
      <c r="F12" s="5"/>
      <c r="G12" s="5"/>
    </row>
    <row r="13" spans="1:7" ht="7.5" customHeight="1">
      <c r="A13" s="31"/>
      <c r="B13" s="31"/>
      <c r="C13" s="31"/>
      <c r="D13" s="31"/>
      <c r="E13" s="35"/>
      <c r="F13" s="31"/>
      <c r="G13" s="31"/>
    </row>
    <row r="14" spans="1:7" ht="112.5" customHeight="1">
      <c r="A14" s="31"/>
      <c r="B14" s="31"/>
      <c r="C14" s="31"/>
      <c r="D14" s="31"/>
      <c r="E14" s="35"/>
      <c r="F14" s="31"/>
      <c r="G14" s="31"/>
    </row>
    <row r="15" spans="1:7" ht="18.75" customHeight="1">
      <c r="A15" s="30"/>
      <c r="B15" s="30"/>
      <c r="C15" s="30"/>
      <c r="D15" s="30"/>
      <c r="E15" s="35"/>
      <c r="F15" s="31"/>
      <c r="G15" s="31"/>
    </row>
    <row r="16" spans="1:7" ht="17.25" customHeight="1">
      <c r="A16" s="30"/>
      <c r="B16" s="30"/>
      <c r="C16" s="30"/>
      <c r="D16" s="30"/>
      <c r="E16" s="36"/>
      <c r="F16" s="31"/>
      <c r="G16" s="31"/>
    </row>
    <row r="17" spans="1:7" ht="12.75" customHeight="1">
      <c r="A17" s="37"/>
      <c r="B17" s="261"/>
      <c r="C17" s="127"/>
      <c r="D17" s="38"/>
      <c r="E17" s="35"/>
      <c r="F17" s="31"/>
      <c r="G17" s="31"/>
    </row>
    <row r="18" spans="1:7">
      <c r="A18" s="31"/>
      <c r="B18" s="31"/>
      <c r="C18" s="31"/>
      <c r="D18" s="31"/>
      <c r="E18" s="35"/>
      <c r="F18" s="31"/>
      <c r="G18" s="31"/>
    </row>
  </sheetData>
  <phoneticPr fontId="4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2.75"/>
  <cols>
    <col min="1" max="1" width="27.85546875" customWidth="1"/>
    <col min="2" max="2" width="22.42578125" customWidth="1"/>
    <col min="3" max="12" width="4.28515625" hidden="1" customWidth="1"/>
    <col min="13" max="13" width="7.7109375" hidden="1" customWidth="1"/>
    <col min="14" max="14" width="7.7109375" style="39" customWidth="1"/>
    <col min="15" max="15" width="8.5703125" customWidth="1"/>
    <col min="16" max="16" width="11.5703125" hidden="1" customWidth="1"/>
  </cols>
  <sheetData>
    <row r="1" spans="1:14" ht="26.25">
      <c r="A1" s="40" t="str">
        <f>Altalanos!$A$6</f>
        <v>Török Play+Stay Kupa</v>
      </c>
      <c r="B1" s="41"/>
      <c r="C1" s="41"/>
      <c r="D1" s="31"/>
      <c r="E1" s="31"/>
      <c r="F1" s="42"/>
      <c r="G1" s="31"/>
      <c r="H1" s="31"/>
      <c r="I1" s="31"/>
      <c r="J1" s="31"/>
      <c r="K1" s="31"/>
      <c r="L1" s="31"/>
      <c r="M1" s="31"/>
      <c r="N1" s="43"/>
    </row>
    <row r="2" spans="1:14">
      <c r="A2" s="44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2"/>
    </row>
    <row r="3" spans="1:14" s="2" customFormat="1" ht="39.75" customHeight="1" thickBot="1">
      <c r="A3" s="45"/>
      <c r="B3" s="46" t="s">
        <v>21</v>
      </c>
      <c r="C3" s="47"/>
      <c r="D3" s="48"/>
      <c r="E3" s="48"/>
      <c r="F3" s="49"/>
      <c r="G3" s="48"/>
      <c r="H3" s="50"/>
      <c r="I3" s="49"/>
      <c r="J3" s="48"/>
      <c r="K3" s="48"/>
      <c r="L3" s="48"/>
      <c r="M3" s="48"/>
      <c r="N3" s="50"/>
    </row>
    <row r="4" spans="1:14" s="18" customFormat="1" ht="9.75">
      <c r="A4" s="49" t="s">
        <v>22</v>
      </c>
      <c r="B4" s="47" t="s">
        <v>19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32" customFormat="1" ht="12.75" customHeight="1">
      <c r="A5" s="52">
        <f>Altalanos!$A$10</f>
        <v>44611</v>
      </c>
      <c r="B5" s="53" t="str">
        <f>Altalanos!$C$10</f>
        <v>Szentendre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55"/>
    </row>
    <row r="6" spans="1:14" s="2" customFormat="1" ht="60" customHeight="1" thickBot="1">
      <c r="A6" s="309" t="s">
        <v>23</v>
      </c>
      <c r="B6" s="309"/>
      <c r="C6" s="56"/>
      <c r="D6" s="56"/>
      <c r="E6" s="56"/>
      <c r="F6" s="57"/>
      <c r="G6" s="58"/>
      <c r="H6" s="56"/>
      <c r="I6" s="57"/>
      <c r="J6" s="56"/>
      <c r="K6" s="56"/>
      <c r="L6" s="56"/>
      <c r="M6" s="56"/>
      <c r="N6" s="59"/>
    </row>
    <row r="7" spans="1:14" s="18" customFormat="1" ht="13.5" hidden="1" customHeight="1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51"/>
    </row>
    <row r="8" spans="1:14" s="11" customFormat="1" ht="12.75" hidden="1" customHeight="1">
      <c r="A8" s="62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4"/>
    </row>
    <row r="9" spans="1:14" s="18" customFormat="1" hidden="1">
      <c r="A9" s="63"/>
      <c r="B9" s="64"/>
      <c r="C9" s="65"/>
      <c r="D9" s="64"/>
      <c r="E9" s="64"/>
      <c r="F9" s="64"/>
      <c r="G9" s="64"/>
      <c r="H9" s="64"/>
      <c r="I9" s="64"/>
      <c r="J9" s="64"/>
      <c r="K9" s="64"/>
      <c r="L9" s="64"/>
      <c r="M9" s="64"/>
      <c r="N9" s="66"/>
    </row>
    <row r="10" spans="1:14" s="18" customFormat="1" ht="9.75" hidden="1">
      <c r="A10" s="60"/>
      <c r="B10" s="6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32" customFormat="1" ht="12.75" hidden="1" customHeight="1">
      <c r="A11" s="67"/>
      <c r="B11" s="3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  <c r="N11" s="51"/>
    </row>
    <row r="12" spans="1:14" s="18" customFormat="1" ht="9.75" hidden="1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1"/>
    </row>
    <row r="13" spans="1:14" s="11" customFormat="1" ht="12.75" hidden="1" customHeight="1">
      <c r="A13" s="6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>
      <c r="A14" s="63"/>
      <c r="B14" s="64"/>
      <c r="C14" s="65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6"/>
    </row>
    <row r="15" spans="1:14" s="18" customFormat="1" ht="9.75" hidden="1">
      <c r="A15" s="60"/>
      <c r="B15" s="6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s="18" customFormat="1" hidden="1">
      <c r="A16" s="67"/>
      <c r="B16" s="3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1"/>
    </row>
    <row r="17" spans="1:16" s="18" customFormat="1" ht="9.75" hidden="1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1"/>
    </row>
    <row r="18" spans="1:16" s="11" customFormat="1" ht="12.75" hidden="1" customHeight="1">
      <c r="A18" s="6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>
      <c r="A19" s="68"/>
      <c r="B19" s="6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5" thickBot="1">
      <c r="A20" s="128" t="s">
        <v>24</v>
      </c>
      <c r="B20" s="129"/>
      <c r="C20" s="65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6"/>
    </row>
    <row r="21" spans="1:16" s="18" customFormat="1" ht="9.75">
      <c r="A21" s="69" t="s">
        <v>25</v>
      </c>
      <c r="B21" s="70" t="s">
        <v>26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P21" s="71" t="s">
        <v>52</v>
      </c>
    </row>
    <row r="22" spans="1:16" s="18" customFormat="1" ht="19.5" customHeight="1">
      <c r="A22" s="72"/>
      <c r="B22" s="7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1"/>
      <c r="P22" s="74" t="str">
        <f t="shared" ref="P22:P29" si="0">LEFT(B22,1)&amp;" "&amp;A22</f>
        <v xml:space="preserve"> </v>
      </c>
    </row>
    <row r="23" spans="1:16" s="18" customFormat="1" ht="19.5" customHeight="1">
      <c r="A23" s="72"/>
      <c r="B23" s="7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1"/>
      <c r="P23" s="74" t="str">
        <f t="shared" si="0"/>
        <v xml:space="preserve"> </v>
      </c>
    </row>
    <row r="24" spans="1:16" s="18" customFormat="1" ht="19.5" customHeight="1">
      <c r="A24" s="72"/>
      <c r="B24" s="7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1"/>
      <c r="P24" s="74" t="str">
        <f t="shared" si="0"/>
        <v xml:space="preserve"> </v>
      </c>
    </row>
    <row r="25" spans="1:16" s="2" customFormat="1" ht="19.5" customHeight="1">
      <c r="A25" s="72"/>
      <c r="B25" s="7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1"/>
      <c r="P25" s="74" t="str">
        <f t="shared" si="0"/>
        <v xml:space="preserve"> </v>
      </c>
    </row>
    <row r="26" spans="1:16" s="2" customFormat="1" ht="19.5" customHeight="1">
      <c r="A26" s="72"/>
      <c r="B26" s="7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1"/>
      <c r="P26" s="74" t="str">
        <f t="shared" si="0"/>
        <v xml:space="preserve"> </v>
      </c>
    </row>
    <row r="27" spans="1:16" s="2" customFormat="1" ht="19.5" customHeight="1">
      <c r="A27" s="72"/>
      <c r="B27" s="7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51"/>
      <c r="P27" s="74" t="str">
        <f t="shared" si="0"/>
        <v xml:space="preserve"> </v>
      </c>
    </row>
    <row r="28" spans="1:16" s="2" customFormat="1" ht="19.5" customHeight="1">
      <c r="A28" s="72"/>
      <c r="B28" s="7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1"/>
      <c r="P28" s="74" t="str">
        <f t="shared" si="0"/>
        <v xml:space="preserve"> </v>
      </c>
    </row>
    <row r="29" spans="1:16" s="2" customFormat="1" ht="19.5" customHeight="1" thickBot="1">
      <c r="A29" s="75"/>
      <c r="B29" s="76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1"/>
      <c r="P29" s="74" t="str">
        <f t="shared" si="0"/>
        <v xml:space="preserve"> </v>
      </c>
    </row>
    <row r="30" spans="1:16" ht="13.5" thickBo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7"/>
      <c r="P30" s="78" t="s">
        <v>53</v>
      </c>
    </row>
    <row r="31" spans="1:16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7"/>
    </row>
    <row r="32" spans="1:16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7"/>
    </row>
    <row r="33" spans="1:14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7"/>
    </row>
    <row r="34" spans="1:14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7"/>
    </row>
    <row r="35" spans="1:14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7"/>
    </row>
    <row r="36" spans="1:14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7"/>
    </row>
    <row r="37" spans="1:14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7"/>
    </row>
    <row r="38" spans="1:14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7"/>
    </row>
    <row r="39" spans="1:1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7"/>
    </row>
    <row r="40" spans="1:14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7"/>
    </row>
    <row r="41" spans="1:14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7"/>
    </row>
    <row r="42" spans="1:14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7"/>
    </row>
  </sheetData>
  <mergeCells count="1">
    <mergeCell ref="A6:B6"/>
  </mergeCells>
  <phoneticPr fontId="45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B11" sqref="B11"/>
    </sheetView>
  </sheetViews>
  <sheetFormatPr defaultRowHeight="12.75"/>
  <cols>
    <col min="1" max="1" width="3.85546875" customWidth="1"/>
    <col min="2" max="2" width="13" customWidth="1"/>
    <col min="3" max="3" width="14.28515625" customWidth="1"/>
    <col min="4" max="4" width="12" style="39" customWidth="1"/>
    <col min="5" max="5" width="10.5703125" style="292" customWidth="1"/>
    <col min="6" max="6" width="6.140625" style="88" hidden="1" customWidth="1"/>
    <col min="7" max="7" width="28.7109375" style="88" customWidth="1"/>
    <col min="8" max="8" width="7.7109375" style="39" customWidth="1"/>
    <col min="9" max="13" width="7.42578125" style="39" hidden="1" customWidth="1"/>
    <col min="14" max="15" width="7.42578125" style="39" customWidth="1"/>
    <col min="16" max="16" width="7.42578125" style="39" hidden="1" customWidth="1"/>
    <col min="17" max="17" width="7.42578125" style="39" customWidth="1"/>
  </cols>
  <sheetData>
    <row r="1" spans="1:17" ht="26.25">
      <c r="A1" s="141" t="str">
        <f>Altalanos!$A$6</f>
        <v>Török Play+Stay Kupa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5" thickBot="1">
      <c r="B2" s="85" t="s">
        <v>46</v>
      </c>
      <c r="C2" s="85" t="str">
        <f>Altalanos!$A$8</f>
        <v>piros leány</v>
      </c>
      <c r="D2" s="99"/>
      <c r="E2" s="159" t="s">
        <v>32</v>
      </c>
      <c r="F2" s="89"/>
      <c r="G2" s="89"/>
      <c r="H2" s="284"/>
      <c r="I2" s="284"/>
      <c r="J2" s="84"/>
      <c r="K2" s="84"/>
      <c r="L2" s="84"/>
      <c r="M2" s="84"/>
      <c r="N2" s="93"/>
      <c r="O2" s="79"/>
      <c r="P2" s="79"/>
      <c r="Q2" s="93"/>
    </row>
    <row r="3" spans="1:17" s="2" customFormat="1" ht="13.5" thickBot="1">
      <c r="A3" s="277" t="s">
        <v>45</v>
      </c>
      <c r="B3" s="282"/>
      <c r="C3" s="282"/>
      <c r="D3" s="282"/>
      <c r="E3" s="282"/>
      <c r="F3" s="282"/>
      <c r="G3" s="282"/>
      <c r="H3" s="282"/>
      <c r="I3" s="283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>
      <c r="A4" s="49" t="s">
        <v>22</v>
      </c>
      <c r="B4" s="49"/>
      <c r="C4" s="47" t="s">
        <v>19</v>
      </c>
      <c r="D4" s="49" t="s">
        <v>27</v>
      </c>
      <c r="E4" s="80"/>
      <c r="G4" s="102"/>
      <c r="H4" s="294" t="s">
        <v>28</v>
      </c>
      <c r="I4" s="289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5" thickBot="1">
      <c r="A5" s="153">
        <f>Altalanos!$A$10</f>
        <v>44611</v>
      </c>
      <c r="B5" s="153"/>
      <c r="C5" s="86" t="str">
        <f>Altalanos!$C$10</f>
        <v>Szentendre</v>
      </c>
      <c r="D5" s="87" t="str">
        <f>Altalanos!$D$10</f>
        <v xml:space="preserve">  </v>
      </c>
      <c r="E5" s="87"/>
      <c r="F5" s="87"/>
      <c r="G5" s="87"/>
      <c r="H5" s="173" t="str">
        <f>Altalanos!$E$10</f>
        <v>Kádár László</v>
      </c>
      <c r="I5" s="295"/>
      <c r="J5" s="106"/>
      <c r="K5" s="81"/>
      <c r="L5" s="81"/>
      <c r="M5" s="81"/>
      <c r="N5" s="106"/>
      <c r="O5" s="87"/>
      <c r="P5" s="87"/>
      <c r="Q5" s="298"/>
    </row>
    <row r="6" spans="1:17" ht="30" customHeight="1" thickBot="1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85" t="s">
        <v>35</v>
      </c>
      <c r="I6" s="286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95" customHeight="1">
      <c r="A7" s="147">
        <v>1</v>
      </c>
      <c r="B7" s="308" t="s">
        <v>145</v>
      </c>
      <c r="C7" s="308" t="s">
        <v>140</v>
      </c>
      <c r="D7" t="s">
        <v>120</v>
      </c>
      <c r="E7" t="s">
        <v>108</v>
      </c>
      <c r="F7" s="278"/>
      <c r="G7" s="279"/>
      <c r="H7" s="91"/>
      <c r="I7" s="91"/>
      <c r="J7" s="144"/>
      <c r="K7" s="142"/>
      <c r="L7" s="146"/>
      <c r="M7" s="142"/>
      <c r="N7" s="137"/>
      <c r="O7" s="302"/>
      <c r="P7" s="108"/>
      <c r="Q7" s="92"/>
    </row>
    <row r="8" spans="1:17" s="11" customFormat="1" ht="18.95" customHeight="1">
      <c r="A8" s="147">
        <v>2</v>
      </c>
      <c r="B8" s="308" t="s">
        <v>144</v>
      </c>
      <c r="C8" s="308" t="s">
        <v>141</v>
      </c>
      <c r="D8" s="308" t="s">
        <v>121</v>
      </c>
      <c r="E8" t="s">
        <v>109</v>
      </c>
      <c r="F8" s="280"/>
      <c r="G8" s="281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95" customHeight="1">
      <c r="A9" s="147">
        <v>3</v>
      </c>
      <c r="B9" s="308" t="s">
        <v>143</v>
      </c>
      <c r="C9" s="308" t="s">
        <v>142</v>
      </c>
      <c r="D9" t="s">
        <v>122</v>
      </c>
      <c r="E9" t="s">
        <v>110</v>
      </c>
      <c r="F9" s="280"/>
      <c r="G9" s="281"/>
      <c r="H9" s="91"/>
      <c r="I9" s="91"/>
      <c r="J9" s="144"/>
      <c r="K9" s="142"/>
      <c r="L9" s="146"/>
      <c r="M9" s="142"/>
      <c r="N9" s="137"/>
      <c r="O9" s="91"/>
      <c r="P9" s="291"/>
      <c r="Q9" s="167"/>
    </row>
    <row r="10" spans="1:17" s="11" customFormat="1" ht="18.95" customHeight="1">
      <c r="A10" s="147">
        <v>4</v>
      </c>
      <c r="B10" s="90"/>
      <c r="C10" s="90"/>
      <c r="D10" s="91"/>
      <c r="E10" s="162"/>
      <c r="F10" s="280"/>
      <c r="G10" s="281"/>
      <c r="H10" s="91"/>
      <c r="I10" s="91"/>
      <c r="J10" s="144"/>
      <c r="K10" s="142"/>
      <c r="L10" s="146"/>
      <c r="M10" s="142"/>
      <c r="N10" s="137"/>
      <c r="O10" s="91"/>
      <c r="P10" s="290"/>
      <c r="Q10" s="287"/>
    </row>
    <row r="11" spans="1:17" s="11" customFormat="1" ht="18.95" customHeight="1">
      <c r="A11" s="147">
        <v>5</v>
      </c>
      <c r="B11" s="90"/>
      <c r="C11" s="90"/>
      <c r="D11" s="91"/>
      <c r="E11" s="162"/>
      <c r="F11" s="280"/>
      <c r="G11" s="281"/>
      <c r="H11" s="91"/>
      <c r="I11" s="91"/>
      <c r="J11" s="144"/>
      <c r="K11" s="142"/>
      <c r="L11" s="146"/>
      <c r="M11" s="142"/>
      <c r="N11" s="137"/>
      <c r="O11" s="91"/>
      <c r="P11" s="290"/>
      <c r="Q11" s="287"/>
    </row>
    <row r="12" spans="1:17" s="11" customFormat="1" ht="18.95" customHeight="1">
      <c r="A12" s="147">
        <v>6</v>
      </c>
      <c r="B12" s="90"/>
      <c r="C12" s="90"/>
      <c r="D12" s="91"/>
      <c r="E12" s="162"/>
      <c r="F12" s="280"/>
      <c r="G12" s="281"/>
      <c r="H12" s="91"/>
      <c r="I12" s="91"/>
      <c r="J12" s="144"/>
      <c r="K12" s="142"/>
      <c r="L12" s="146"/>
      <c r="M12" s="142"/>
      <c r="N12" s="137"/>
      <c r="O12" s="91"/>
      <c r="P12" s="290"/>
      <c r="Q12" s="287"/>
    </row>
    <row r="13" spans="1:17" s="11" customFormat="1" ht="18.95" customHeight="1">
      <c r="A13" s="147">
        <v>7</v>
      </c>
      <c r="B13" s="90"/>
      <c r="C13" s="90"/>
      <c r="D13" s="91"/>
      <c r="E13" s="162"/>
      <c r="F13" s="280"/>
      <c r="G13" s="281"/>
      <c r="H13" s="91"/>
      <c r="I13" s="91"/>
      <c r="J13" s="144"/>
      <c r="K13" s="142"/>
      <c r="L13" s="146"/>
      <c r="M13" s="142"/>
      <c r="N13" s="137"/>
      <c r="O13" s="91"/>
      <c r="P13" s="290"/>
      <c r="Q13" s="287"/>
    </row>
    <row r="14" spans="1:17" s="11" customFormat="1" ht="18.95" customHeight="1">
      <c r="A14" s="147">
        <v>8</v>
      </c>
      <c r="B14" s="90"/>
      <c r="C14" s="90"/>
      <c r="D14" s="91"/>
      <c r="E14" s="162"/>
      <c r="F14" s="280"/>
      <c r="G14" s="281"/>
      <c r="H14" s="91"/>
      <c r="I14" s="91"/>
      <c r="J14" s="144"/>
      <c r="K14" s="142"/>
      <c r="L14" s="146"/>
      <c r="M14" s="142"/>
      <c r="N14" s="137"/>
      <c r="O14" s="91"/>
      <c r="P14" s="290"/>
      <c r="Q14" s="287"/>
    </row>
    <row r="15" spans="1:17" s="11" customFormat="1" ht="18.95" customHeight="1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95" customHeight="1">
      <c r="A16" s="147">
        <v>10</v>
      </c>
      <c r="B16" s="301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95" customHeight="1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95" customHeight="1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95" customHeight="1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95" customHeight="1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95" customHeight="1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95" customHeight="1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95" customHeight="1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95" customHeight="1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95" customHeight="1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95" customHeight="1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95" customHeight="1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95" customHeight="1">
      <c r="A28" s="147">
        <v>22</v>
      </c>
      <c r="B28" s="90"/>
      <c r="C28" s="90"/>
      <c r="D28" s="91"/>
      <c r="E28" s="303"/>
      <c r="F28" s="296"/>
      <c r="G28" s="297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95" customHeight="1">
      <c r="A29" s="147">
        <v>23</v>
      </c>
      <c r="B29" s="90"/>
      <c r="C29" s="90"/>
      <c r="D29" s="91"/>
      <c r="E29" s="304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95" customHeight="1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95" customHeight="1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95" customHeight="1">
      <c r="A32" s="147">
        <v>26</v>
      </c>
      <c r="B32" s="90"/>
      <c r="C32" s="90"/>
      <c r="D32" s="91"/>
      <c r="E32" s="293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95" customHeight="1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95" customHeight="1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95" customHeight="1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95" customHeight="1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95" customHeight="1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95" customHeight="1">
      <c r="A38" s="147">
        <v>32</v>
      </c>
      <c r="B38" s="90"/>
      <c r="C38" s="90"/>
      <c r="D38" s="91"/>
      <c r="E38" s="162"/>
      <c r="F38" s="107"/>
      <c r="G38" s="107"/>
      <c r="H38" s="288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95" customHeight="1">
      <c r="A39" s="147">
        <v>33</v>
      </c>
      <c r="B39" s="90"/>
      <c r="C39" s="90"/>
      <c r="D39" s="91"/>
      <c r="E39" s="162"/>
      <c r="F39" s="107"/>
      <c r="G39" s="107"/>
      <c r="H39" s="288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95" customHeight="1">
      <c r="A40" s="147">
        <v>34</v>
      </c>
      <c r="B40" s="90"/>
      <c r="C40" s="90"/>
      <c r="D40" s="91"/>
      <c r="E40" s="162"/>
      <c r="F40" s="107"/>
      <c r="G40" s="107"/>
      <c r="H40" s="288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71" si="0">IF(Q40="",999,Q40)</f>
        <v>999</v>
      </c>
      <c r="M40" s="169">
        <f t="shared" ref="M40:M71" si="1">IF(P40=999,999,1)</f>
        <v>999</v>
      </c>
      <c r="N40" s="167"/>
      <c r="O40" s="140"/>
      <c r="P40" s="108">
        <f t="shared" ref="P40:P71" si="2">IF(N40="DA",1,IF(N40="WC",2,IF(N40="SE",3,IF(N40="Q",4,IF(N40="LL",5,999)))))</f>
        <v>999</v>
      </c>
      <c r="Q40" s="92"/>
    </row>
    <row r="41" spans="1:17" s="11" customFormat="1" ht="18.95" customHeight="1">
      <c r="A41" s="147">
        <v>35</v>
      </c>
      <c r="B41" s="90"/>
      <c r="C41" s="90"/>
      <c r="D41" s="91"/>
      <c r="E41" s="162"/>
      <c r="F41" s="107"/>
      <c r="G41" s="107"/>
      <c r="H41" s="288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95" customHeight="1">
      <c r="A42" s="147">
        <v>36</v>
      </c>
      <c r="B42" s="90"/>
      <c r="C42" s="90"/>
      <c r="D42" s="91"/>
      <c r="E42" s="162"/>
      <c r="F42" s="107"/>
      <c r="G42" s="107"/>
      <c r="H42" s="288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95" customHeight="1">
      <c r="A43" s="147">
        <v>37</v>
      </c>
      <c r="B43" s="90"/>
      <c r="C43" s="90"/>
      <c r="D43" s="91"/>
      <c r="E43" s="162"/>
      <c r="F43" s="107"/>
      <c r="G43" s="107"/>
      <c r="H43" s="288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95" customHeight="1">
      <c r="A44" s="147">
        <v>38</v>
      </c>
      <c r="B44" s="90"/>
      <c r="C44" s="90"/>
      <c r="D44" s="91"/>
      <c r="E44" s="162"/>
      <c r="F44" s="107"/>
      <c r="G44" s="107"/>
      <c r="H44" s="288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95" customHeight="1">
      <c r="A45" s="147">
        <v>39</v>
      </c>
      <c r="B45" s="90"/>
      <c r="C45" s="90"/>
      <c r="D45" s="91"/>
      <c r="E45" s="162"/>
      <c r="F45" s="107"/>
      <c r="G45" s="107"/>
      <c r="H45" s="288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95" customHeight="1">
      <c r="A46" s="147">
        <v>40</v>
      </c>
      <c r="B46" s="90"/>
      <c r="C46" s="90"/>
      <c r="D46" s="91"/>
      <c r="E46" s="162"/>
      <c r="F46" s="107"/>
      <c r="G46" s="107"/>
      <c r="H46" s="288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95" customHeight="1">
      <c r="A47" s="147">
        <v>41</v>
      </c>
      <c r="B47" s="90"/>
      <c r="C47" s="90"/>
      <c r="D47" s="91"/>
      <c r="E47" s="162"/>
      <c r="F47" s="107"/>
      <c r="G47" s="107"/>
      <c r="H47" s="288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95" customHeight="1">
      <c r="A48" s="147">
        <v>42</v>
      </c>
      <c r="B48" s="90"/>
      <c r="C48" s="90"/>
      <c r="D48" s="91"/>
      <c r="E48" s="162"/>
      <c r="F48" s="107"/>
      <c r="G48" s="107"/>
      <c r="H48" s="288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95" customHeight="1">
      <c r="A49" s="147">
        <v>43</v>
      </c>
      <c r="B49" s="90"/>
      <c r="C49" s="90"/>
      <c r="D49" s="91"/>
      <c r="E49" s="162"/>
      <c r="F49" s="107"/>
      <c r="G49" s="107"/>
      <c r="H49" s="288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95" customHeight="1">
      <c r="A50" s="147">
        <v>44</v>
      </c>
      <c r="B50" s="90"/>
      <c r="C50" s="90"/>
      <c r="D50" s="91"/>
      <c r="E50" s="162"/>
      <c r="F50" s="107"/>
      <c r="G50" s="107"/>
      <c r="H50" s="288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95" customHeight="1">
      <c r="A51" s="147">
        <v>45</v>
      </c>
      <c r="B51" s="90"/>
      <c r="C51" s="90"/>
      <c r="D51" s="91"/>
      <c r="E51" s="162"/>
      <c r="F51" s="107"/>
      <c r="G51" s="107"/>
      <c r="H51" s="288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95" customHeight="1">
      <c r="A52" s="147">
        <v>46</v>
      </c>
      <c r="B52" s="90"/>
      <c r="C52" s="90"/>
      <c r="D52" s="91"/>
      <c r="E52" s="162"/>
      <c r="F52" s="107"/>
      <c r="G52" s="107"/>
      <c r="H52" s="288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95" customHeight="1">
      <c r="A53" s="147">
        <v>47</v>
      </c>
      <c r="B53" s="90"/>
      <c r="C53" s="90"/>
      <c r="D53" s="91"/>
      <c r="E53" s="162"/>
      <c r="F53" s="107"/>
      <c r="G53" s="107"/>
      <c r="H53" s="288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95" customHeight="1">
      <c r="A54" s="147">
        <v>48</v>
      </c>
      <c r="B54" s="90"/>
      <c r="C54" s="90"/>
      <c r="D54" s="91"/>
      <c r="E54" s="162"/>
      <c r="F54" s="107"/>
      <c r="G54" s="107"/>
      <c r="H54" s="288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95" customHeight="1">
      <c r="A55" s="147">
        <v>49</v>
      </c>
      <c r="B55" s="90"/>
      <c r="C55" s="90"/>
      <c r="D55" s="91"/>
      <c r="E55" s="162"/>
      <c r="F55" s="107"/>
      <c r="G55" s="107"/>
      <c r="H55" s="288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95" customHeight="1">
      <c r="A56" s="147">
        <v>50</v>
      </c>
      <c r="B56" s="90"/>
      <c r="C56" s="90"/>
      <c r="D56" s="91"/>
      <c r="E56" s="162"/>
      <c r="F56" s="107"/>
      <c r="G56" s="107"/>
      <c r="H56" s="288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95" customHeight="1">
      <c r="A57" s="147">
        <v>51</v>
      </c>
      <c r="B57" s="90"/>
      <c r="C57" s="90"/>
      <c r="D57" s="91"/>
      <c r="E57" s="162"/>
      <c r="F57" s="107"/>
      <c r="G57" s="107"/>
      <c r="H57" s="288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95" customHeight="1">
      <c r="A58" s="147">
        <v>52</v>
      </c>
      <c r="B58" s="90"/>
      <c r="C58" s="90"/>
      <c r="D58" s="91"/>
      <c r="E58" s="162"/>
      <c r="F58" s="107"/>
      <c r="G58" s="107"/>
      <c r="H58" s="288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95" customHeight="1">
      <c r="A59" s="147">
        <v>53</v>
      </c>
      <c r="B59" s="90"/>
      <c r="C59" s="90"/>
      <c r="D59" s="91"/>
      <c r="E59" s="162"/>
      <c r="F59" s="107"/>
      <c r="G59" s="107"/>
      <c r="H59" s="288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95" customHeight="1">
      <c r="A60" s="147">
        <v>54</v>
      </c>
      <c r="B60" s="90"/>
      <c r="C60" s="90"/>
      <c r="D60" s="91"/>
      <c r="E60" s="162"/>
      <c r="F60" s="107"/>
      <c r="G60" s="107"/>
      <c r="H60" s="288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95" customHeight="1">
      <c r="A61" s="147">
        <v>55</v>
      </c>
      <c r="B61" s="90"/>
      <c r="C61" s="90"/>
      <c r="D61" s="91"/>
      <c r="E61" s="162"/>
      <c r="F61" s="107"/>
      <c r="G61" s="107"/>
      <c r="H61" s="288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95" customHeight="1">
      <c r="A62" s="147">
        <v>56</v>
      </c>
      <c r="B62" s="90"/>
      <c r="C62" s="90"/>
      <c r="D62" s="91"/>
      <c r="E62" s="162"/>
      <c r="F62" s="107"/>
      <c r="G62" s="107"/>
      <c r="H62" s="288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95" customHeight="1">
      <c r="A63" s="147">
        <v>57</v>
      </c>
      <c r="B63" s="90"/>
      <c r="C63" s="90"/>
      <c r="D63" s="91"/>
      <c r="E63" s="162"/>
      <c r="F63" s="107"/>
      <c r="G63" s="107"/>
      <c r="H63" s="288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95" customHeight="1">
      <c r="A64" s="147">
        <v>58</v>
      </c>
      <c r="B64" s="90"/>
      <c r="C64" s="90"/>
      <c r="D64" s="91"/>
      <c r="E64" s="162"/>
      <c r="F64" s="107"/>
      <c r="G64" s="107"/>
      <c r="H64" s="288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95" customHeight="1">
      <c r="A65" s="147">
        <v>59</v>
      </c>
      <c r="B65" s="90"/>
      <c r="C65" s="90"/>
      <c r="D65" s="91"/>
      <c r="E65" s="162"/>
      <c r="F65" s="107"/>
      <c r="G65" s="107"/>
      <c r="H65" s="288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95" customHeight="1">
      <c r="A66" s="147">
        <v>60</v>
      </c>
      <c r="B66" s="90"/>
      <c r="C66" s="90"/>
      <c r="D66" s="91"/>
      <c r="E66" s="162"/>
      <c r="F66" s="107"/>
      <c r="G66" s="107"/>
      <c r="H66" s="288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95" customHeight="1">
      <c r="A67" s="147">
        <v>61</v>
      </c>
      <c r="B67" s="90"/>
      <c r="C67" s="90"/>
      <c r="D67" s="91"/>
      <c r="E67" s="162"/>
      <c r="F67" s="107"/>
      <c r="G67" s="107"/>
      <c r="H67" s="288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95" customHeight="1">
      <c r="A68" s="147">
        <v>62</v>
      </c>
      <c r="B68" s="90"/>
      <c r="C68" s="90"/>
      <c r="D68" s="91"/>
      <c r="E68" s="162"/>
      <c r="F68" s="107"/>
      <c r="G68" s="107"/>
      <c r="H68" s="288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95" customHeight="1">
      <c r="A69" s="147">
        <v>63</v>
      </c>
      <c r="B69" s="90"/>
      <c r="C69" s="90"/>
      <c r="D69" s="91"/>
      <c r="E69" s="162"/>
      <c r="F69" s="107"/>
      <c r="G69" s="107"/>
      <c r="H69" s="288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95" customHeight="1">
      <c r="A70" s="147">
        <v>64</v>
      </c>
      <c r="B70" s="90"/>
      <c r="C70" s="90"/>
      <c r="D70" s="91"/>
      <c r="E70" s="162"/>
      <c r="F70" s="107"/>
      <c r="G70" s="107"/>
      <c r="H70" s="288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95" customHeight="1">
      <c r="A71" s="147">
        <v>65</v>
      </c>
      <c r="B71" s="90"/>
      <c r="C71" s="90"/>
      <c r="D71" s="91"/>
      <c r="E71" s="162"/>
      <c r="F71" s="107"/>
      <c r="G71" s="107"/>
      <c r="H71" s="288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95" customHeight="1">
      <c r="A72" s="147">
        <v>66</v>
      </c>
      <c r="B72" s="90"/>
      <c r="C72" s="90"/>
      <c r="D72" s="91"/>
      <c r="E72" s="162"/>
      <c r="F72" s="107"/>
      <c r="G72" s="107"/>
      <c r="H72" s="288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ref="L72:L100" si="3">IF(Q72="",999,Q72)</f>
        <v>999</v>
      </c>
      <c r="M72" s="169">
        <f t="shared" ref="M72:M100" si="4">IF(P72=999,999,1)</f>
        <v>999</v>
      </c>
      <c r="N72" s="167"/>
      <c r="O72" s="140"/>
      <c r="P72" s="108">
        <f t="shared" ref="P72:P100" si="5">IF(N72="DA",1,IF(N72="WC",2,IF(N72="SE",3,IF(N72="Q",4,IF(N72="LL",5,999)))))</f>
        <v>999</v>
      </c>
      <c r="Q72" s="92"/>
    </row>
    <row r="73" spans="1:17" s="11" customFormat="1" ht="18.95" customHeight="1">
      <c r="A73" s="147">
        <v>67</v>
      </c>
      <c r="B73" s="90"/>
      <c r="C73" s="90"/>
      <c r="D73" s="91"/>
      <c r="E73" s="162"/>
      <c r="F73" s="107"/>
      <c r="G73" s="107"/>
      <c r="H73" s="288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3"/>
        <v>999</v>
      </c>
      <c r="M73" s="169">
        <f t="shared" si="4"/>
        <v>999</v>
      </c>
      <c r="N73" s="167"/>
      <c r="O73" s="140"/>
      <c r="P73" s="108">
        <f t="shared" si="5"/>
        <v>999</v>
      </c>
      <c r="Q73" s="92"/>
    </row>
    <row r="74" spans="1:17" s="11" customFormat="1" ht="18.95" customHeight="1">
      <c r="A74" s="147">
        <v>68</v>
      </c>
      <c r="B74" s="90"/>
      <c r="C74" s="90"/>
      <c r="D74" s="91"/>
      <c r="E74" s="162"/>
      <c r="F74" s="107"/>
      <c r="G74" s="107"/>
      <c r="H74" s="288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3"/>
        <v>999</v>
      </c>
      <c r="M74" s="169">
        <f t="shared" si="4"/>
        <v>999</v>
      </c>
      <c r="N74" s="167"/>
      <c r="O74" s="140"/>
      <c r="P74" s="108">
        <f t="shared" si="5"/>
        <v>999</v>
      </c>
      <c r="Q74" s="92"/>
    </row>
    <row r="75" spans="1:17" s="11" customFormat="1" ht="18.95" customHeight="1">
      <c r="A75" s="147">
        <v>69</v>
      </c>
      <c r="B75" s="90"/>
      <c r="C75" s="90"/>
      <c r="D75" s="91"/>
      <c r="E75" s="162"/>
      <c r="F75" s="107"/>
      <c r="G75" s="107"/>
      <c r="H75" s="288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3"/>
        <v>999</v>
      </c>
      <c r="M75" s="169">
        <f t="shared" si="4"/>
        <v>999</v>
      </c>
      <c r="N75" s="167"/>
      <c r="O75" s="140"/>
      <c r="P75" s="108">
        <f t="shared" si="5"/>
        <v>999</v>
      </c>
      <c r="Q75" s="92"/>
    </row>
    <row r="76" spans="1:17" s="11" customFormat="1" ht="18.95" customHeight="1">
      <c r="A76" s="147">
        <v>70</v>
      </c>
      <c r="B76" s="90"/>
      <c r="C76" s="90"/>
      <c r="D76" s="91"/>
      <c r="E76" s="162"/>
      <c r="F76" s="107"/>
      <c r="G76" s="107"/>
      <c r="H76" s="288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3"/>
        <v>999</v>
      </c>
      <c r="M76" s="169">
        <f t="shared" si="4"/>
        <v>999</v>
      </c>
      <c r="N76" s="167"/>
      <c r="O76" s="140"/>
      <c r="P76" s="108">
        <f t="shared" si="5"/>
        <v>999</v>
      </c>
      <c r="Q76" s="92"/>
    </row>
    <row r="77" spans="1:17" s="11" customFormat="1" ht="18.95" customHeight="1">
      <c r="A77" s="147">
        <v>71</v>
      </c>
      <c r="B77" s="90"/>
      <c r="C77" s="90"/>
      <c r="D77" s="91"/>
      <c r="E77" s="162"/>
      <c r="F77" s="107"/>
      <c r="G77" s="107"/>
      <c r="H77" s="288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3"/>
        <v>999</v>
      </c>
      <c r="M77" s="169">
        <f t="shared" si="4"/>
        <v>999</v>
      </c>
      <c r="N77" s="167"/>
      <c r="O77" s="140"/>
      <c r="P77" s="108">
        <f t="shared" si="5"/>
        <v>999</v>
      </c>
      <c r="Q77" s="92"/>
    </row>
    <row r="78" spans="1:17" s="11" customFormat="1" ht="18.95" customHeight="1">
      <c r="A78" s="147">
        <v>72</v>
      </c>
      <c r="B78" s="90"/>
      <c r="C78" s="90"/>
      <c r="D78" s="91"/>
      <c r="E78" s="162"/>
      <c r="F78" s="107"/>
      <c r="G78" s="107"/>
      <c r="H78" s="288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3"/>
        <v>999</v>
      </c>
      <c r="M78" s="169">
        <f t="shared" si="4"/>
        <v>999</v>
      </c>
      <c r="N78" s="167"/>
      <c r="O78" s="140"/>
      <c r="P78" s="108">
        <f t="shared" si="5"/>
        <v>999</v>
      </c>
      <c r="Q78" s="92"/>
    </row>
    <row r="79" spans="1:17" s="11" customFormat="1" ht="18.95" customHeight="1">
      <c r="A79" s="147">
        <v>73</v>
      </c>
      <c r="B79" s="90"/>
      <c r="C79" s="90"/>
      <c r="D79" s="91"/>
      <c r="E79" s="162"/>
      <c r="F79" s="107"/>
      <c r="G79" s="107"/>
      <c r="H79" s="288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3"/>
        <v>999</v>
      </c>
      <c r="M79" s="169">
        <f t="shared" si="4"/>
        <v>999</v>
      </c>
      <c r="N79" s="167"/>
      <c r="O79" s="140"/>
      <c r="P79" s="108">
        <f t="shared" si="5"/>
        <v>999</v>
      </c>
      <c r="Q79" s="92"/>
    </row>
    <row r="80" spans="1:17" s="11" customFormat="1" ht="18.95" customHeight="1">
      <c r="A80" s="147">
        <v>74</v>
      </c>
      <c r="B80" s="90"/>
      <c r="C80" s="90"/>
      <c r="D80" s="91"/>
      <c r="E80" s="162"/>
      <c r="F80" s="107"/>
      <c r="G80" s="107"/>
      <c r="H80" s="288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3"/>
        <v>999</v>
      </c>
      <c r="M80" s="169">
        <f t="shared" si="4"/>
        <v>999</v>
      </c>
      <c r="N80" s="167"/>
      <c r="O80" s="140"/>
      <c r="P80" s="108">
        <f t="shared" si="5"/>
        <v>999</v>
      </c>
      <c r="Q80" s="92"/>
    </row>
    <row r="81" spans="1:17" s="11" customFormat="1" ht="18.95" customHeight="1">
      <c r="A81" s="147">
        <v>75</v>
      </c>
      <c r="B81" s="90"/>
      <c r="C81" s="90"/>
      <c r="D81" s="91"/>
      <c r="E81" s="162"/>
      <c r="F81" s="107"/>
      <c r="G81" s="107"/>
      <c r="H81" s="288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3"/>
        <v>999</v>
      </c>
      <c r="M81" s="169">
        <f t="shared" si="4"/>
        <v>999</v>
      </c>
      <c r="N81" s="167"/>
      <c r="O81" s="140"/>
      <c r="P81" s="108">
        <f t="shared" si="5"/>
        <v>999</v>
      </c>
      <c r="Q81" s="92"/>
    </row>
    <row r="82" spans="1:17" s="11" customFormat="1" ht="18.95" customHeight="1">
      <c r="A82" s="147">
        <v>76</v>
      </c>
      <c r="B82" s="90"/>
      <c r="C82" s="90"/>
      <c r="D82" s="91"/>
      <c r="E82" s="162"/>
      <c r="F82" s="107"/>
      <c r="G82" s="107"/>
      <c r="H82" s="288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3"/>
        <v>999</v>
      </c>
      <c r="M82" s="169">
        <f t="shared" si="4"/>
        <v>999</v>
      </c>
      <c r="N82" s="167"/>
      <c r="O82" s="140"/>
      <c r="P82" s="108">
        <f t="shared" si="5"/>
        <v>999</v>
      </c>
      <c r="Q82" s="92"/>
    </row>
    <row r="83" spans="1:17" s="11" customFormat="1" ht="18.95" customHeight="1">
      <c r="A83" s="147">
        <v>77</v>
      </c>
      <c r="B83" s="90"/>
      <c r="C83" s="90"/>
      <c r="D83" s="91"/>
      <c r="E83" s="162"/>
      <c r="F83" s="107"/>
      <c r="G83" s="107"/>
      <c r="H83" s="288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3"/>
        <v>999</v>
      </c>
      <c r="M83" s="169">
        <f t="shared" si="4"/>
        <v>999</v>
      </c>
      <c r="N83" s="167"/>
      <c r="O83" s="140"/>
      <c r="P83" s="108">
        <f t="shared" si="5"/>
        <v>999</v>
      </c>
      <c r="Q83" s="92"/>
    </row>
    <row r="84" spans="1:17" s="11" customFormat="1" ht="18.95" customHeight="1">
      <c r="A84" s="147">
        <v>78</v>
      </c>
      <c r="B84" s="90"/>
      <c r="C84" s="90"/>
      <c r="D84" s="91"/>
      <c r="E84" s="162"/>
      <c r="F84" s="107"/>
      <c r="G84" s="107"/>
      <c r="H84" s="288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3"/>
        <v>999</v>
      </c>
      <c r="M84" s="169">
        <f t="shared" si="4"/>
        <v>999</v>
      </c>
      <c r="N84" s="167"/>
      <c r="O84" s="140"/>
      <c r="P84" s="108">
        <f t="shared" si="5"/>
        <v>999</v>
      </c>
      <c r="Q84" s="92"/>
    </row>
    <row r="85" spans="1:17" s="11" customFormat="1" ht="18.95" customHeight="1">
      <c r="A85" s="147">
        <v>79</v>
      </c>
      <c r="B85" s="90"/>
      <c r="C85" s="90"/>
      <c r="D85" s="91"/>
      <c r="E85" s="162"/>
      <c r="F85" s="107"/>
      <c r="G85" s="107"/>
      <c r="H85" s="288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3"/>
        <v>999</v>
      </c>
      <c r="M85" s="169">
        <f t="shared" si="4"/>
        <v>999</v>
      </c>
      <c r="N85" s="167"/>
      <c r="O85" s="140"/>
      <c r="P85" s="108">
        <f t="shared" si="5"/>
        <v>999</v>
      </c>
      <c r="Q85" s="92"/>
    </row>
    <row r="86" spans="1:17" s="11" customFormat="1" ht="18.95" customHeight="1">
      <c r="A86" s="147">
        <v>80</v>
      </c>
      <c r="B86" s="90"/>
      <c r="C86" s="90"/>
      <c r="D86" s="91"/>
      <c r="E86" s="162"/>
      <c r="F86" s="107"/>
      <c r="G86" s="107"/>
      <c r="H86" s="288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3"/>
        <v>999</v>
      </c>
      <c r="M86" s="169">
        <f t="shared" si="4"/>
        <v>999</v>
      </c>
      <c r="N86" s="167"/>
      <c r="O86" s="140"/>
      <c r="P86" s="108">
        <f t="shared" si="5"/>
        <v>999</v>
      </c>
      <c r="Q86" s="92"/>
    </row>
    <row r="87" spans="1:17" s="11" customFormat="1" ht="18.95" customHeight="1">
      <c r="A87" s="147">
        <v>81</v>
      </c>
      <c r="B87" s="90"/>
      <c r="C87" s="90"/>
      <c r="D87" s="91"/>
      <c r="E87" s="162"/>
      <c r="F87" s="107"/>
      <c r="G87" s="107"/>
      <c r="H87" s="288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3"/>
        <v>999</v>
      </c>
      <c r="M87" s="169">
        <f t="shared" si="4"/>
        <v>999</v>
      </c>
      <c r="N87" s="167"/>
      <c r="O87" s="140"/>
      <c r="P87" s="108">
        <f t="shared" si="5"/>
        <v>999</v>
      </c>
      <c r="Q87" s="92"/>
    </row>
    <row r="88" spans="1:17" s="11" customFormat="1" ht="18.95" customHeight="1">
      <c r="A88" s="147">
        <v>82</v>
      </c>
      <c r="B88" s="90"/>
      <c r="C88" s="90"/>
      <c r="D88" s="91"/>
      <c r="E88" s="162"/>
      <c r="F88" s="107"/>
      <c r="G88" s="107"/>
      <c r="H88" s="288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3"/>
        <v>999</v>
      </c>
      <c r="M88" s="169">
        <f t="shared" si="4"/>
        <v>999</v>
      </c>
      <c r="N88" s="167"/>
      <c r="O88" s="140"/>
      <c r="P88" s="108">
        <f t="shared" si="5"/>
        <v>999</v>
      </c>
      <c r="Q88" s="92"/>
    </row>
    <row r="89" spans="1:17" s="11" customFormat="1" ht="18.95" customHeight="1">
      <c r="A89" s="147">
        <v>83</v>
      </c>
      <c r="B89" s="90"/>
      <c r="C89" s="90"/>
      <c r="D89" s="91"/>
      <c r="E89" s="162"/>
      <c r="F89" s="107"/>
      <c r="G89" s="107"/>
      <c r="H89" s="288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3"/>
        <v>999</v>
      </c>
      <c r="M89" s="169">
        <f t="shared" si="4"/>
        <v>999</v>
      </c>
      <c r="N89" s="167"/>
      <c r="O89" s="140"/>
      <c r="P89" s="108">
        <f t="shared" si="5"/>
        <v>999</v>
      </c>
      <c r="Q89" s="92"/>
    </row>
    <row r="90" spans="1:17" s="11" customFormat="1" ht="18.95" customHeight="1">
      <c r="A90" s="147">
        <v>84</v>
      </c>
      <c r="B90" s="90"/>
      <c r="C90" s="90"/>
      <c r="D90" s="91"/>
      <c r="E90" s="162"/>
      <c r="F90" s="107"/>
      <c r="G90" s="107"/>
      <c r="H90" s="288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3"/>
        <v>999</v>
      </c>
      <c r="M90" s="169">
        <f t="shared" si="4"/>
        <v>999</v>
      </c>
      <c r="N90" s="167"/>
      <c r="O90" s="140"/>
      <c r="P90" s="108">
        <f t="shared" si="5"/>
        <v>999</v>
      </c>
      <c r="Q90" s="92"/>
    </row>
    <row r="91" spans="1:17" s="11" customFormat="1" ht="18.95" customHeight="1">
      <c r="A91" s="147">
        <v>85</v>
      </c>
      <c r="B91" s="90"/>
      <c r="C91" s="90"/>
      <c r="D91" s="91"/>
      <c r="E91" s="162"/>
      <c r="F91" s="107"/>
      <c r="G91" s="107"/>
      <c r="H91" s="288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3"/>
        <v>999</v>
      </c>
      <c r="M91" s="169">
        <f t="shared" si="4"/>
        <v>999</v>
      </c>
      <c r="N91" s="167"/>
      <c r="O91" s="140"/>
      <c r="P91" s="108">
        <f t="shared" si="5"/>
        <v>999</v>
      </c>
      <c r="Q91" s="92"/>
    </row>
    <row r="92" spans="1:17" s="11" customFormat="1" ht="18.95" customHeight="1">
      <c r="A92" s="147">
        <v>86</v>
      </c>
      <c r="B92" s="90"/>
      <c r="C92" s="90"/>
      <c r="D92" s="91"/>
      <c r="E92" s="162"/>
      <c r="F92" s="107"/>
      <c r="G92" s="107"/>
      <c r="H92" s="288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3"/>
        <v>999</v>
      </c>
      <c r="M92" s="169">
        <f t="shared" si="4"/>
        <v>999</v>
      </c>
      <c r="N92" s="167"/>
      <c r="O92" s="140"/>
      <c r="P92" s="108">
        <f t="shared" si="5"/>
        <v>999</v>
      </c>
      <c r="Q92" s="92"/>
    </row>
    <row r="93" spans="1:17" s="11" customFormat="1" ht="18.95" customHeight="1">
      <c r="A93" s="147">
        <v>87</v>
      </c>
      <c r="B93" s="90"/>
      <c r="C93" s="90"/>
      <c r="D93" s="91"/>
      <c r="E93" s="162"/>
      <c r="F93" s="107"/>
      <c r="G93" s="107"/>
      <c r="H93" s="288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3"/>
        <v>999</v>
      </c>
      <c r="M93" s="169">
        <f t="shared" si="4"/>
        <v>999</v>
      </c>
      <c r="N93" s="167"/>
      <c r="O93" s="140"/>
      <c r="P93" s="108">
        <f t="shared" si="5"/>
        <v>999</v>
      </c>
      <c r="Q93" s="92"/>
    </row>
    <row r="94" spans="1:17" s="11" customFormat="1" ht="18.95" customHeight="1">
      <c r="A94" s="147">
        <v>88</v>
      </c>
      <c r="B94" s="90"/>
      <c r="C94" s="90"/>
      <c r="D94" s="91"/>
      <c r="E94" s="162"/>
      <c r="F94" s="107"/>
      <c r="G94" s="107"/>
      <c r="H94" s="288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3"/>
        <v>999</v>
      </c>
      <c r="M94" s="169">
        <f t="shared" si="4"/>
        <v>999</v>
      </c>
      <c r="N94" s="167"/>
      <c r="O94" s="140"/>
      <c r="P94" s="108">
        <f t="shared" si="5"/>
        <v>999</v>
      </c>
      <c r="Q94" s="92"/>
    </row>
    <row r="95" spans="1:17" s="11" customFormat="1" ht="18.95" customHeight="1">
      <c r="A95" s="147">
        <v>89</v>
      </c>
      <c r="B95" s="90"/>
      <c r="C95" s="90"/>
      <c r="D95" s="91"/>
      <c r="E95" s="162"/>
      <c r="F95" s="107"/>
      <c r="G95" s="107"/>
      <c r="H95" s="288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3"/>
        <v>999</v>
      </c>
      <c r="M95" s="169">
        <f t="shared" si="4"/>
        <v>999</v>
      </c>
      <c r="N95" s="167"/>
      <c r="O95" s="140"/>
      <c r="P95" s="108">
        <f t="shared" si="5"/>
        <v>999</v>
      </c>
      <c r="Q95" s="92"/>
    </row>
    <row r="96" spans="1:17" s="11" customFormat="1" ht="18.95" customHeight="1">
      <c r="A96" s="147">
        <v>90</v>
      </c>
      <c r="B96" s="90"/>
      <c r="C96" s="90"/>
      <c r="D96" s="91"/>
      <c r="E96" s="162"/>
      <c r="F96" s="107"/>
      <c r="G96" s="107"/>
      <c r="H96" s="288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3"/>
        <v>999</v>
      </c>
      <c r="M96" s="169">
        <f t="shared" si="4"/>
        <v>999</v>
      </c>
      <c r="N96" s="167"/>
      <c r="O96" s="140"/>
      <c r="P96" s="108">
        <f t="shared" si="5"/>
        <v>999</v>
      </c>
      <c r="Q96" s="92"/>
    </row>
    <row r="97" spans="1:17" s="11" customFormat="1" ht="18.95" customHeight="1">
      <c r="A97" s="147">
        <v>91</v>
      </c>
      <c r="B97" s="90"/>
      <c r="C97" s="90"/>
      <c r="D97" s="91"/>
      <c r="E97" s="162"/>
      <c r="F97" s="107"/>
      <c r="G97" s="107"/>
      <c r="H97" s="288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3"/>
        <v>999</v>
      </c>
      <c r="M97" s="169">
        <f t="shared" si="4"/>
        <v>999</v>
      </c>
      <c r="N97" s="167"/>
      <c r="O97" s="140"/>
      <c r="P97" s="108">
        <f t="shared" si="5"/>
        <v>999</v>
      </c>
      <c r="Q97" s="92"/>
    </row>
    <row r="98" spans="1:17" s="11" customFormat="1" ht="18.95" customHeight="1">
      <c r="A98" s="147">
        <v>92</v>
      </c>
      <c r="B98" s="90"/>
      <c r="C98" s="90"/>
      <c r="D98" s="91"/>
      <c r="E98" s="162"/>
      <c r="F98" s="107"/>
      <c r="G98" s="107"/>
      <c r="H98" s="288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3"/>
        <v>999</v>
      </c>
      <c r="M98" s="169">
        <f t="shared" si="4"/>
        <v>999</v>
      </c>
      <c r="N98" s="167"/>
      <c r="O98" s="140"/>
      <c r="P98" s="108">
        <f t="shared" si="5"/>
        <v>999</v>
      </c>
      <c r="Q98" s="92"/>
    </row>
    <row r="99" spans="1:17" s="11" customFormat="1" ht="18.95" customHeight="1">
      <c r="A99" s="147">
        <v>93</v>
      </c>
      <c r="B99" s="90"/>
      <c r="C99" s="90"/>
      <c r="D99" s="91"/>
      <c r="E99" s="162"/>
      <c r="F99" s="107"/>
      <c r="G99" s="107"/>
      <c r="H99" s="288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3"/>
        <v>999</v>
      </c>
      <c r="M99" s="169">
        <f t="shared" si="4"/>
        <v>999</v>
      </c>
      <c r="N99" s="167"/>
      <c r="O99" s="140"/>
      <c r="P99" s="108">
        <f t="shared" si="5"/>
        <v>999</v>
      </c>
      <c r="Q99" s="92"/>
    </row>
    <row r="100" spans="1:17" s="11" customFormat="1" ht="18.95" customHeight="1">
      <c r="A100" s="147">
        <v>94</v>
      </c>
      <c r="B100" s="90"/>
      <c r="C100" s="90"/>
      <c r="D100" s="91"/>
      <c r="E100" s="162"/>
      <c r="F100" s="107"/>
      <c r="G100" s="107"/>
      <c r="H100" s="288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3"/>
        <v>999</v>
      </c>
      <c r="M100" s="169">
        <f t="shared" si="4"/>
        <v>999</v>
      </c>
      <c r="N100" s="167"/>
      <c r="O100" s="140"/>
      <c r="P100" s="108">
        <f t="shared" si="5"/>
        <v>999</v>
      </c>
      <c r="Q100" s="92"/>
    </row>
    <row r="101" spans="1:17" s="11" customFormat="1" ht="18.95" customHeight="1">
      <c r="A101" s="147">
        <v>95</v>
      </c>
      <c r="B101" s="90"/>
      <c r="C101" s="90"/>
      <c r="D101" s="91"/>
      <c r="E101" s="162"/>
      <c r="F101" s="107"/>
      <c r="G101" s="107"/>
      <c r="H101" s="288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ref="L101:L134" si="6">IF(Q101="",999,Q101)</f>
        <v>999</v>
      </c>
      <c r="M101" s="169">
        <f t="shared" ref="M101:M134" si="7">IF(P101=999,999,1)</f>
        <v>999</v>
      </c>
      <c r="N101" s="167"/>
      <c r="O101" s="140"/>
      <c r="P101" s="108">
        <f t="shared" ref="P101:P134" si="8">IF(N101="DA",1,IF(N101="WC",2,IF(N101="SE",3,IF(N101="Q",4,IF(N101="LL",5,999)))))</f>
        <v>999</v>
      </c>
      <c r="Q101" s="92"/>
    </row>
    <row r="102" spans="1:17" s="11" customFormat="1" ht="18.95" customHeight="1">
      <c r="A102" s="147">
        <v>96</v>
      </c>
      <c r="B102" s="90"/>
      <c r="C102" s="90"/>
      <c r="D102" s="91"/>
      <c r="E102" s="162"/>
      <c r="F102" s="107"/>
      <c r="G102" s="107"/>
      <c r="H102" s="288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6"/>
        <v>999</v>
      </c>
      <c r="M102" s="169">
        <f t="shared" si="7"/>
        <v>999</v>
      </c>
      <c r="N102" s="167"/>
      <c r="O102" s="140"/>
      <c r="P102" s="108">
        <f t="shared" si="8"/>
        <v>999</v>
      </c>
      <c r="Q102" s="92"/>
    </row>
    <row r="103" spans="1:17" s="11" customFormat="1" ht="18.95" customHeight="1">
      <c r="A103" s="147">
        <v>97</v>
      </c>
      <c r="B103" s="90"/>
      <c r="C103" s="90"/>
      <c r="D103" s="91"/>
      <c r="E103" s="162"/>
      <c r="F103" s="107"/>
      <c r="G103" s="107"/>
      <c r="H103" s="288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6"/>
        <v>999</v>
      </c>
      <c r="M103" s="169">
        <f t="shared" si="7"/>
        <v>999</v>
      </c>
      <c r="N103" s="167"/>
      <c r="O103" s="140"/>
      <c r="P103" s="108">
        <f t="shared" si="8"/>
        <v>999</v>
      </c>
      <c r="Q103" s="92"/>
    </row>
    <row r="104" spans="1:17" s="11" customFormat="1" ht="18.95" customHeight="1">
      <c r="A104" s="147">
        <v>98</v>
      </c>
      <c r="B104" s="90"/>
      <c r="C104" s="90"/>
      <c r="D104" s="91"/>
      <c r="E104" s="162"/>
      <c r="F104" s="107"/>
      <c r="G104" s="107"/>
      <c r="H104" s="288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si="6"/>
        <v>999</v>
      </c>
      <c r="M104" s="169">
        <f t="shared" si="7"/>
        <v>999</v>
      </c>
      <c r="N104" s="167"/>
      <c r="O104" s="140"/>
      <c r="P104" s="108">
        <f t="shared" si="8"/>
        <v>999</v>
      </c>
      <c r="Q104" s="92"/>
    </row>
    <row r="105" spans="1:17" s="11" customFormat="1" ht="18.95" customHeight="1">
      <c r="A105" s="147">
        <v>99</v>
      </c>
      <c r="B105" s="90"/>
      <c r="C105" s="90"/>
      <c r="D105" s="91"/>
      <c r="E105" s="162"/>
      <c r="F105" s="107"/>
      <c r="G105" s="107"/>
      <c r="H105" s="288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6"/>
        <v>999</v>
      </c>
      <c r="M105" s="169">
        <f t="shared" si="7"/>
        <v>999</v>
      </c>
      <c r="N105" s="167"/>
      <c r="O105" s="140"/>
      <c r="P105" s="108">
        <f t="shared" si="8"/>
        <v>999</v>
      </c>
      <c r="Q105" s="92"/>
    </row>
    <row r="106" spans="1:17" s="11" customFormat="1" ht="18.95" customHeight="1">
      <c r="A106" s="147">
        <v>100</v>
      </c>
      <c r="B106" s="90"/>
      <c r="C106" s="90"/>
      <c r="D106" s="91"/>
      <c r="E106" s="162"/>
      <c r="F106" s="107"/>
      <c r="G106" s="107"/>
      <c r="H106" s="288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6"/>
        <v>999</v>
      </c>
      <c r="M106" s="169">
        <f t="shared" si="7"/>
        <v>999</v>
      </c>
      <c r="N106" s="167"/>
      <c r="O106" s="140"/>
      <c r="P106" s="108">
        <f t="shared" si="8"/>
        <v>999</v>
      </c>
      <c r="Q106" s="92"/>
    </row>
    <row r="107" spans="1:17" s="11" customFormat="1" ht="18.95" customHeight="1">
      <c r="A107" s="147">
        <v>101</v>
      </c>
      <c r="B107" s="90"/>
      <c r="C107" s="90"/>
      <c r="D107" s="91"/>
      <c r="E107" s="162"/>
      <c r="F107" s="107"/>
      <c r="G107" s="107"/>
      <c r="H107" s="288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6"/>
        <v>999</v>
      </c>
      <c r="M107" s="169">
        <f t="shared" si="7"/>
        <v>999</v>
      </c>
      <c r="N107" s="167"/>
      <c r="O107" s="140"/>
      <c r="P107" s="108">
        <f t="shared" si="8"/>
        <v>999</v>
      </c>
      <c r="Q107" s="92"/>
    </row>
    <row r="108" spans="1:17" s="11" customFormat="1" ht="18.95" customHeight="1">
      <c r="A108" s="147">
        <v>102</v>
      </c>
      <c r="B108" s="90"/>
      <c r="C108" s="90"/>
      <c r="D108" s="91"/>
      <c r="E108" s="162"/>
      <c r="F108" s="107"/>
      <c r="G108" s="107"/>
      <c r="H108" s="288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6"/>
        <v>999</v>
      </c>
      <c r="M108" s="169">
        <f t="shared" si="7"/>
        <v>999</v>
      </c>
      <c r="N108" s="167"/>
      <c r="O108" s="140"/>
      <c r="P108" s="108">
        <f t="shared" si="8"/>
        <v>999</v>
      </c>
      <c r="Q108" s="92"/>
    </row>
    <row r="109" spans="1:17" s="11" customFormat="1" ht="18.95" customHeight="1">
      <c r="A109" s="147">
        <v>103</v>
      </c>
      <c r="B109" s="90"/>
      <c r="C109" s="90"/>
      <c r="D109" s="91"/>
      <c r="E109" s="162"/>
      <c r="F109" s="107"/>
      <c r="G109" s="107"/>
      <c r="H109" s="288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6"/>
        <v>999</v>
      </c>
      <c r="M109" s="169">
        <f t="shared" si="7"/>
        <v>999</v>
      </c>
      <c r="N109" s="167"/>
      <c r="O109" s="140"/>
      <c r="P109" s="108">
        <f t="shared" si="8"/>
        <v>999</v>
      </c>
      <c r="Q109" s="92"/>
    </row>
    <row r="110" spans="1:17" s="11" customFormat="1" ht="18.95" customHeight="1">
      <c r="A110" s="147">
        <v>104</v>
      </c>
      <c r="B110" s="90"/>
      <c r="C110" s="90"/>
      <c r="D110" s="91"/>
      <c r="E110" s="162"/>
      <c r="F110" s="107"/>
      <c r="G110" s="107"/>
      <c r="H110" s="288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6"/>
        <v>999</v>
      </c>
      <c r="M110" s="169">
        <f t="shared" si="7"/>
        <v>999</v>
      </c>
      <c r="N110" s="167"/>
      <c r="O110" s="140"/>
      <c r="P110" s="108">
        <f t="shared" si="8"/>
        <v>999</v>
      </c>
      <c r="Q110" s="92"/>
    </row>
    <row r="111" spans="1:17" s="11" customFormat="1" ht="18.95" customHeight="1">
      <c r="A111" s="147">
        <v>105</v>
      </c>
      <c r="B111" s="90"/>
      <c r="C111" s="90"/>
      <c r="D111" s="91"/>
      <c r="E111" s="162"/>
      <c r="F111" s="107"/>
      <c r="G111" s="107"/>
      <c r="H111" s="288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6"/>
        <v>999</v>
      </c>
      <c r="M111" s="169">
        <f t="shared" si="7"/>
        <v>999</v>
      </c>
      <c r="N111" s="167"/>
      <c r="O111" s="140"/>
      <c r="P111" s="108">
        <f t="shared" si="8"/>
        <v>999</v>
      </c>
      <c r="Q111" s="92"/>
    </row>
    <row r="112" spans="1:17" s="11" customFormat="1" ht="18.95" customHeight="1">
      <c r="A112" s="147">
        <v>106</v>
      </c>
      <c r="B112" s="90"/>
      <c r="C112" s="90"/>
      <c r="D112" s="91"/>
      <c r="E112" s="162"/>
      <c r="F112" s="107"/>
      <c r="G112" s="107"/>
      <c r="H112" s="288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6"/>
        <v>999</v>
      </c>
      <c r="M112" s="169">
        <f t="shared" si="7"/>
        <v>999</v>
      </c>
      <c r="N112" s="167"/>
      <c r="O112" s="140"/>
      <c r="P112" s="108">
        <f t="shared" si="8"/>
        <v>999</v>
      </c>
      <c r="Q112" s="92"/>
    </row>
    <row r="113" spans="1:17" s="11" customFormat="1" ht="18.95" customHeight="1">
      <c r="A113" s="147">
        <v>107</v>
      </c>
      <c r="B113" s="90"/>
      <c r="C113" s="90"/>
      <c r="D113" s="91"/>
      <c r="E113" s="162"/>
      <c r="F113" s="107"/>
      <c r="G113" s="107"/>
      <c r="H113" s="288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6"/>
        <v>999</v>
      </c>
      <c r="M113" s="169">
        <f t="shared" si="7"/>
        <v>999</v>
      </c>
      <c r="N113" s="167"/>
      <c r="O113" s="140"/>
      <c r="P113" s="108">
        <f t="shared" si="8"/>
        <v>999</v>
      </c>
      <c r="Q113" s="92"/>
    </row>
    <row r="114" spans="1:17" s="11" customFormat="1" ht="18.95" customHeight="1">
      <c r="A114" s="147">
        <v>108</v>
      </c>
      <c r="B114" s="90"/>
      <c r="C114" s="90"/>
      <c r="D114" s="91"/>
      <c r="E114" s="162"/>
      <c r="F114" s="107"/>
      <c r="G114" s="107"/>
      <c r="H114" s="288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6"/>
        <v>999</v>
      </c>
      <c r="M114" s="169">
        <f t="shared" si="7"/>
        <v>999</v>
      </c>
      <c r="N114" s="167"/>
      <c r="O114" s="140"/>
      <c r="P114" s="108">
        <f t="shared" si="8"/>
        <v>999</v>
      </c>
      <c r="Q114" s="92"/>
    </row>
    <row r="115" spans="1:17" s="11" customFormat="1" ht="18.95" customHeight="1">
      <c r="A115" s="147">
        <v>109</v>
      </c>
      <c r="B115" s="90"/>
      <c r="C115" s="90"/>
      <c r="D115" s="91"/>
      <c r="E115" s="162"/>
      <c r="F115" s="107"/>
      <c r="G115" s="107"/>
      <c r="H115" s="288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6"/>
        <v>999</v>
      </c>
      <c r="M115" s="169">
        <f t="shared" si="7"/>
        <v>999</v>
      </c>
      <c r="N115" s="167"/>
      <c r="O115" s="140"/>
      <c r="P115" s="108">
        <f t="shared" si="8"/>
        <v>999</v>
      </c>
      <c r="Q115" s="92"/>
    </row>
    <row r="116" spans="1:17" s="11" customFormat="1" ht="18.95" customHeight="1">
      <c r="A116" s="147">
        <v>110</v>
      </c>
      <c r="B116" s="90"/>
      <c r="C116" s="90"/>
      <c r="D116" s="91"/>
      <c r="E116" s="162"/>
      <c r="F116" s="107"/>
      <c r="G116" s="107"/>
      <c r="H116" s="288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6"/>
        <v>999</v>
      </c>
      <c r="M116" s="169">
        <f t="shared" si="7"/>
        <v>999</v>
      </c>
      <c r="N116" s="167"/>
      <c r="O116" s="140"/>
      <c r="P116" s="108">
        <f t="shared" si="8"/>
        <v>999</v>
      </c>
      <c r="Q116" s="92"/>
    </row>
    <row r="117" spans="1:17" s="11" customFormat="1" ht="18.95" customHeight="1">
      <c r="A117" s="147">
        <v>111</v>
      </c>
      <c r="B117" s="90"/>
      <c r="C117" s="90"/>
      <c r="D117" s="91"/>
      <c r="E117" s="162"/>
      <c r="F117" s="107"/>
      <c r="G117" s="107"/>
      <c r="H117" s="288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6"/>
        <v>999</v>
      </c>
      <c r="M117" s="169">
        <f t="shared" si="7"/>
        <v>999</v>
      </c>
      <c r="N117" s="167"/>
      <c r="O117" s="140"/>
      <c r="P117" s="108">
        <f t="shared" si="8"/>
        <v>999</v>
      </c>
      <c r="Q117" s="92"/>
    </row>
    <row r="118" spans="1:17" s="11" customFormat="1" ht="18.95" customHeight="1">
      <c r="A118" s="147">
        <v>112</v>
      </c>
      <c r="B118" s="90"/>
      <c r="C118" s="90"/>
      <c r="D118" s="91"/>
      <c r="E118" s="162"/>
      <c r="F118" s="107"/>
      <c r="G118" s="107"/>
      <c r="H118" s="288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6"/>
        <v>999</v>
      </c>
      <c r="M118" s="169">
        <f t="shared" si="7"/>
        <v>999</v>
      </c>
      <c r="N118" s="167"/>
      <c r="O118" s="140"/>
      <c r="P118" s="108">
        <f t="shared" si="8"/>
        <v>999</v>
      </c>
      <c r="Q118" s="92"/>
    </row>
    <row r="119" spans="1:17" s="11" customFormat="1" ht="18.95" customHeight="1">
      <c r="A119" s="147">
        <v>113</v>
      </c>
      <c r="B119" s="90"/>
      <c r="C119" s="90"/>
      <c r="D119" s="91"/>
      <c r="E119" s="162"/>
      <c r="F119" s="107"/>
      <c r="G119" s="107"/>
      <c r="H119" s="288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6"/>
        <v>999</v>
      </c>
      <c r="M119" s="169">
        <f t="shared" si="7"/>
        <v>999</v>
      </c>
      <c r="N119" s="167"/>
      <c r="O119" s="140"/>
      <c r="P119" s="108">
        <f t="shared" si="8"/>
        <v>999</v>
      </c>
      <c r="Q119" s="92"/>
    </row>
    <row r="120" spans="1:17" s="11" customFormat="1" ht="18.95" customHeight="1">
      <c r="A120" s="147">
        <v>114</v>
      </c>
      <c r="B120" s="90"/>
      <c r="C120" s="90"/>
      <c r="D120" s="91"/>
      <c r="E120" s="162"/>
      <c r="F120" s="107"/>
      <c r="G120" s="107"/>
      <c r="H120" s="288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6"/>
        <v>999</v>
      </c>
      <c r="M120" s="169">
        <f t="shared" si="7"/>
        <v>999</v>
      </c>
      <c r="N120" s="167"/>
      <c r="O120" s="140"/>
      <c r="P120" s="108">
        <f t="shared" si="8"/>
        <v>999</v>
      </c>
      <c r="Q120" s="92"/>
    </row>
    <row r="121" spans="1:17" s="11" customFormat="1" ht="18.95" customHeight="1">
      <c r="A121" s="147">
        <v>115</v>
      </c>
      <c r="B121" s="90"/>
      <c r="C121" s="90"/>
      <c r="D121" s="91"/>
      <c r="E121" s="162"/>
      <c r="F121" s="107"/>
      <c r="G121" s="107"/>
      <c r="H121" s="288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6"/>
        <v>999</v>
      </c>
      <c r="M121" s="169">
        <f t="shared" si="7"/>
        <v>999</v>
      </c>
      <c r="N121" s="167"/>
      <c r="O121" s="140"/>
      <c r="P121" s="108">
        <f t="shared" si="8"/>
        <v>999</v>
      </c>
      <c r="Q121" s="92"/>
    </row>
    <row r="122" spans="1:17" s="11" customFormat="1" ht="18.95" customHeight="1">
      <c r="A122" s="147">
        <v>116</v>
      </c>
      <c r="B122" s="90"/>
      <c r="C122" s="90"/>
      <c r="D122" s="91"/>
      <c r="E122" s="162"/>
      <c r="F122" s="107"/>
      <c r="G122" s="107"/>
      <c r="H122" s="288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6"/>
        <v>999</v>
      </c>
      <c r="M122" s="169">
        <f t="shared" si="7"/>
        <v>999</v>
      </c>
      <c r="N122" s="167"/>
      <c r="O122" s="140"/>
      <c r="P122" s="108">
        <f t="shared" si="8"/>
        <v>999</v>
      </c>
      <c r="Q122" s="92"/>
    </row>
    <row r="123" spans="1:17" s="11" customFormat="1" ht="18.95" customHeight="1">
      <c r="A123" s="147">
        <v>117</v>
      </c>
      <c r="B123" s="90"/>
      <c r="C123" s="90"/>
      <c r="D123" s="91"/>
      <c r="E123" s="162"/>
      <c r="F123" s="107"/>
      <c r="G123" s="107"/>
      <c r="H123" s="288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6"/>
        <v>999</v>
      </c>
      <c r="M123" s="169">
        <f t="shared" si="7"/>
        <v>999</v>
      </c>
      <c r="N123" s="167"/>
      <c r="O123" s="140"/>
      <c r="P123" s="108">
        <f t="shared" si="8"/>
        <v>999</v>
      </c>
      <c r="Q123" s="92"/>
    </row>
    <row r="124" spans="1:17" s="11" customFormat="1" ht="18.95" customHeight="1">
      <c r="A124" s="147">
        <v>118</v>
      </c>
      <c r="B124" s="90"/>
      <c r="C124" s="90"/>
      <c r="D124" s="91"/>
      <c r="E124" s="162"/>
      <c r="F124" s="107"/>
      <c r="G124" s="107"/>
      <c r="H124" s="288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6"/>
        <v>999</v>
      </c>
      <c r="M124" s="169">
        <f t="shared" si="7"/>
        <v>999</v>
      </c>
      <c r="N124" s="167"/>
      <c r="O124" s="140"/>
      <c r="P124" s="108">
        <f t="shared" si="8"/>
        <v>999</v>
      </c>
      <c r="Q124" s="92"/>
    </row>
    <row r="125" spans="1:17" s="11" customFormat="1" ht="18.95" customHeight="1">
      <c r="A125" s="147">
        <v>119</v>
      </c>
      <c r="B125" s="90"/>
      <c r="C125" s="90"/>
      <c r="D125" s="91"/>
      <c r="E125" s="162"/>
      <c r="F125" s="107"/>
      <c r="G125" s="107"/>
      <c r="H125" s="288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6"/>
        <v>999</v>
      </c>
      <c r="M125" s="169">
        <f t="shared" si="7"/>
        <v>999</v>
      </c>
      <c r="N125" s="167"/>
      <c r="O125" s="140"/>
      <c r="P125" s="108">
        <f t="shared" si="8"/>
        <v>999</v>
      </c>
      <c r="Q125" s="92"/>
    </row>
    <row r="126" spans="1:17" s="11" customFormat="1" ht="18.95" customHeight="1">
      <c r="A126" s="147">
        <v>120</v>
      </c>
      <c r="B126" s="90"/>
      <c r="C126" s="90"/>
      <c r="D126" s="91"/>
      <c r="E126" s="162"/>
      <c r="F126" s="107"/>
      <c r="G126" s="107"/>
      <c r="H126" s="288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6"/>
        <v>999</v>
      </c>
      <c r="M126" s="169">
        <f t="shared" si="7"/>
        <v>999</v>
      </c>
      <c r="N126" s="167"/>
      <c r="O126" s="140"/>
      <c r="P126" s="108">
        <f t="shared" si="8"/>
        <v>999</v>
      </c>
      <c r="Q126" s="92"/>
    </row>
    <row r="127" spans="1:17" s="11" customFormat="1" ht="18.95" customHeight="1">
      <c r="A127" s="147">
        <v>121</v>
      </c>
      <c r="B127" s="90"/>
      <c r="C127" s="90"/>
      <c r="D127" s="91"/>
      <c r="E127" s="162"/>
      <c r="F127" s="107"/>
      <c r="G127" s="107"/>
      <c r="H127" s="288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6"/>
        <v>999</v>
      </c>
      <c r="M127" s="169">
        <f t="shared" si="7"/>
        <v>999</v>
      </c>
      <c r="N127" s="167"/>
      <c r="O127" s="140"/>
      <c r="P127" s="108">
        <f t="shared" si="8"/>
        <v>999</v>
      </c>
      <c r="Q127" s="92"/>
    </row>
    <row r="128" spans="1:17" s="11" customFormat="1" ht="18.95" customHeight="1">
      <c r="A128" s="147">
        <v>122</v>
      </c>
      <c r="B128" s="90"/>
      <c r="C128" s="90"/>
      <c r="D128" s="91"/>
      <c r="E128" s="162"/>
      <c r="F128" s="107"/>
      <c r="G128" s="107"/>
      <c r="H128" s="288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6"/>
        <v>999</v>
      </c>
      <c r="M128" s="169">
        <f t="shared" si="7"/>
        <v>999</v>
      </c>
      <c r="N128" s="167"/>
      <c r="O128" s="140"/>
      <c r="P128" s="108">
        <f t="shared" si="8"/>
        <v>999</v>
      </c>
      <c r="Q128" s="92"/>
    </row>
    <row r="129" spans="1:17" s="11" customFormat="1" ht="18.95" customHeight="1">
      <c r="A129" s="147">
        <v>123</v>
      </c>
      <c r="B129" s="90"/>
      <c r="C129" s="90"/>
      <c r="D129" s="91"/>
      <c r="E129" s="162"/>
      <c r="F129" s="107"/>
      <c r="G129" s="107"/>
      <c r="H129" s="288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6"/>
        <v>999</v>
      </c>
      <c r="M129" s="169">
        <f t="shared" si="7"/>
        <v>999</v>
      </c>
      <c r="N129" s="167"/>
      <c r="O129" s="140"/>
      <c r="P129" s="108">
        <f t="shared" si="8"/>
        <v>999</v>
      </c>
      <c r="Q129" s="92"/>
    </row>
    <row r="130" spans="1:17" s="11" customFormat="1" ht="18.95" customHeight="1">
      <c r="A130" s="147">
        <v>124</v>
      </c>
      <c r="B130" s="90"/>
      <c r="C130" s="90"/>
      <c r="D130" s="91"/>
      <c r="E130" s="162"/>
      <c r="F130" s="107"/>
      <c r="G130" s="107"/>
      <c r="H130" s="288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6"/>
        <v>999</v>
      </c>
      <c r="M130" s="169">
        <f t="shared" si="7"/>
        <v>999</v>
      </c>
      <c r="N130" s="167"/>
      <c r="O130" s="140"/>
      <c r="P130" s="108">
        <f t="shared" si="8"/>
        <v>999</v>
      </c>
      <c r="Q130" s="92"/>
    </row>
    <row r="131" spans="1:17" s="11" customFormat="1" ht="18.95" customHeight="1">
      <c r="A131" s="147">
        <v>125</v>
      </c>
      <c r="B131" s="90"/>
      <c r="C131" s="90"/>
      <c r="D131" s="91"/>
      <c r="E131" s="162"/>
      <c r="F131" s="107"/>
      <c r="G131" s="107"/>
      <c r="H131" s="288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6"/>
        <v>999</v>
      </c>
      <c r="M131" s="169">
        <f t="shared" si="7"/>
        <v>999</v>
      </c>
      <c r="N131" s="167"/>
      <c r="O131" s="140"/>
      <c r="P131" s="108">
        <f t="shared" si="8"/>
        <v>999</v>
      </c>
      <c r="Q131" s="92"/>
    </row>
    <row r="132" spans="1:17" s="11" customFormat="1" ht="18.95" customHeight="1">
      <c r="A132" s="147">
        <v>126</v>
      </c>
      <c r="B132" s="90"/>
      <c r="C132" s="90"/>
      <c r="D132" s="91"/>
      <c r="E132" s="162"/>
      <c r="F132" s="107"/>
      <c r="G132" s="107"/>
      <c r="H132" s="288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6"/>
        <v>999</v>
      </c>
      <c r="M132" s="169">
        <f t="shared" si="7"/>
        <v>999</v>
      </c>
      <c r="N132" s="167"/>
      <c r="O132" s="140"/>
      <c r="P132" s="108">
        <f t="shared" si="8"/>
        <v>999</v>
      </c>
      <c r="Q132" s="92"/>
    </row>
    <row r="133" spans="1:17" s="11" customFormat="1" ht="18.95" customHeight="1">
      <c r="A133" s="147">
        <v>127</v>
      </c>
      <c r="B133" s="90"/>
      <c r="C133" s="90"/>
      <c r="D133" s="91"/>
      <c r="E133" s="162"/>
      <c r="F133" s="107"/>
      <c r="G133" s="107"/>
      <c r="H133" s="288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6"/>
        <v>999</v>
      </c>
      <c r="M133" s="169">
        <f t="shared" si="7"/>
        <v>999</v>
      </c>
      <c r="N133" s="167"/>
      <c r="O133" s="140"/>
      <c r="P133" s="108">
        <f t="shared" si="8"/>
        <v>999</v>
      </c>
      <c r="Q133" s="92"/>
    </row>
    <row r="134" spans="1:17" s="11" customFormat="1" ht="18.95" customHeight="1">
      <c r="A134" s="147">
        <v>128</v>
      </c>
      <c r="B134" s="90"/>
      <c r="C134" s="90"/>
      <c r="D134" s="91"/>
      <c r="E134" s="162"/>
      <c r="F134" s="107"/>
      <c r="G134" s="107"/>
      <c r="H134" s="288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6"/>
        <v>999</v>
      </c>
      <c r="M134" s="169">
        <f t="shared" si="7"/>
        <v>999</v>
      </c>
      <c r="N134" s="167"/>
      <c r="O134" s="170"/>
      <c r="P134" s="171">
        <f t="shared" si="8"/>
        <v>999</v>
      </c>
      <c r="Q134" s="172"/>
    </row>
    <row r="135" spans="1:17">
      <c r="A135" s="147">
        <v>129</v>
      </c>
      <c r="B135" s="90"/>
      <c r="C135" s="90"/>
      <c r="D135" s="91"/>
      <c r="E135" s="162"/>
      <c r="F135" s="107"/>
      <c r="G135" s="107"/>
      <c r="H135" s="288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ref="L135:L156" si="9">IF(Q135="",999,Q135)</f>
        <v>999</v>
      </c>
      <c r="M135" s="169">
        <f t="shared" ref="M135:M156" si="10">IF(P135=999,999,1)</f>
        <v>999</v>
      </c>
      <c r="N135" s="167"/>
      <c r="O135" s="140"/>
      <c r="P135" s="108">
        <f t="shared" ref="P135:P156" si="11">IF(N135="DA",1,IF(N135="WC",2,IF(N135="SE",3,IF(N135="Q",4,IF(N135="LL",5,999)))))</f>
        <v>999</v>
      </c>
      <c r="Q135" s="92"/>
    </row>
    <row r="136" spans="1:17">
      <c r="A136" s="147">
        <v>130</v>
      </c>
      <c r="B136" s="90"/>
      <c r="C136" s="90"/>
      <c r="D136" s="91"/>
      <c r="E136" s="162"/>
      <c r="F136" s="107"/>
      <c r="G136" s="107"/>
      <c r="H136" s="288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9"/>
        <v>999</v>
      </c>
      <c r="M136" s="169">
        <f t="shared" si="10"/>
        <v>999</v>
      </c>
      <c r="N136" s="167"/>
      <c r="O136" s="140"/>
      <c r="P136" s="108">
        <f t="shared" si="11"/>
        <v>999</v>
      </c>
      <c r="Q136" s="92"/>
    </row>
    <row r="137" spans="1:17">
      <c r="A137" s="147">
        <v>131</v>
      </c>
      <c r="B137" s="90"/>
      <c r="C137" s="90"/>
      <c r="D137" s="91"/>
      <c r="E137" s="162"/>
      <c r="F137" s="107"/>
      <c r="G137" s="107"/>
      <c r="H137" s="288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9"/>
        <v>999</v>
      </c>
      <c r="M137" s="169">
        <f t="shared" si="10"/>
        <v>999</v>
      </c>
      <c r="N137" s="167"/>
      <c r="O137" s="140"/>
      <c r="P137" s="108">
        <f t="shared" si="11"/>
        <v>999</v>
      </c>
      <c r="Q137" s="92"/>
    </row>
    <row r="138" spans="1:17">
      <c r="A138" s="147">
        <v>132</v>
      </c>
      <c r="B138" s="90"/>
      <c r="C138" s="90"/>
      <c r="D138" s="91"/>
      <c r="E138" s="162"/>
      <c r="F138" s="107"/>
      <c r="G138" s="107"/>
      <c r="H138" s="288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9"/>
        <v>999</v>
      </c>
      <c r="M138" s="169">
        <f t="shared" si="10"/>
        <v>999</v>
      </c>
      <c r="N138" s="167"/>
      <c r="O138" s="140"/>
      <c r="P138" s="108">
        <f t="shared" si="11"/>
        <v>999</v>
      </c>
      <c r="Q138" s="92"/>
    </row>
    <row r="139" spans="1:17">
      <c r="A139" s="147">
        <v>133</v>
      </c>
      <c r="B139" s="90"/>
      <c r="C139" s="90"/>
      <c r="D139" s="91"/>
      <c r="E139" s="162"/>
      <c r="F139" s="107"/>
      <c r="G139" s="107"/>
      <c r="H139" s="288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9"/>
        <v>999</v>
      </c>
      <c r="M139" s="169">
        <f t="shared" si="10"/>
        <v>999</v>
      </c>
      <c r="N139" s="167"/>
      <c r="O139" s="140"/>
      <c r="P139" s="108">
        <f t="shared" si="11"/>
        <v>999</v>
      </c>
      <c r="Q139" s="92"/>
    </row>
    <row r="140" spans="1:17">
      <c r="A140" s="147">
        <v>134</v>
      </c>
      <c r="B140" s="90"/>
      <c r="C140" s="90"/>
      <c r="D140" s="91"/>
      <c r="E140" s="162"/>
      <c r="F140" s="107"/>
      <c r="G140" s="107"/>
      <c r="H140" s="288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9"/>
        <v>999</v>
      </c>
      <c r="M140" s="169">
        <f t="shared" si="10"/>
        <v>999</v>
      </c>
      <c r="N140" s="167"/>
      <c r="O140" s="140"/>
      <c r="P140" s="108">
        <f t="shared" si="11"/>
        <v>999</v>
      </c>
      <c r="Q140" s="92"/>
    </row>
    <row r="141" spans="1:17">
      <c r="A141" s="147">
        <v>135</v>
      </c>
      <c r="B141" s="90"/>
      <c r="C141" s="90"/>
      <c r="D141" s="91"/>
      <c r="E141" s="162"/>
      <c r="F141" s="107"/>
      <c r="G141" s="107"/>
      <c r="H141" s="288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9"/>
        <v>999</v>
      </c>
      <c r="M141" s="169">
        <f t="shared" si="10"/>
        <v>999</v>
      </c>
      <c r="N141" s="167"/>
      <c r="O141" s="170"/>
      <c r="P141" s="171">
        <f t="shared" si="11"/>
        <v>999</v>
      </c>
      <c r="Q141" s="172"/>
    </row>
    <row r="142" spans="1:17">
      <c r="A142" s="147">
        <v>136</v>
      </c>
      <c r="B142" s="90"/>
      <c r="C142" s="90"/>
      <c r="D142" s="91"/>
      <c r="E142" s="162"/>
      <c r="F142" s="107"/>
      <c r="G142" s="107"/>
      <c r="H142" s="288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9"/>
        <v>999</v>
      </c>
      <c r="M142" s="169">
        <f t="shared" si="10"/>
        <v>999</v>
      </c>
      <c r="N142" s="167"/>
      <c r="O142" s="140"/>
      <c r="P142" s="108">
        <f t="shared" si="11"/>
        <v>999</v>
      </c>
      <c r="Q142" s="92"/>
    </row>
    <row r="143" spans="1:17">
      <c r="A143" s="147">
        <v>137</v>
      </c>
      <c r="B143" s="90"/>
      <c r="C143" s="90"/>
      <c r="D143" s="91"/>
      <c r="E143" s="162"/>
      <c r="F143" s="107"/>
      <c r="G143" s="107"/>
      <c r="H143" s="288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9"/>
        <v>999</v>
      </c>
      <c r="M143" s="169">
        <f t="shared" si="10"/>
        <v>999</v>
      </c>
      <c r="N143" s="167"/>
      <c r="O143" s="140"/>
      <c r="P143" s="108">
        <f t="shared" si="11"/>
        <v>999</v>
      </c>
      <c r="Q143" s="92"/>
    </row>
    <row r="144" spans="1:17">
      <c r="A144" s="147">
        <v>138</v>
      </c>
      <c r="B144" s="90"/>
      <c r="C144" s="90"/>
      <c r="D144" s="91"/>
      <c r="E144" s="162"/>
      <c r="F144" s="107"/>
      <c r="G144" s="107"/>
      <c r="H144" s="288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9"/>
        <v>999</v>
      </c>
      <c r="M144" s="169">
        <f t="shared" si="10"/>
        <v>999</v>
      </c>
      <c r="N144" s="167"/>
      <c r="O144" s="140"/>
      <c r="P144" s="108">
        <f t="shared" si="11"/>
        <v>999</v>
      </c>
      <c r="Q144" s="92"/>
    </row>
    <row r="145" spans="1:17">
      <c r="A145" s="147">
        <v>139</v>
      </c>
      <c r="B145" s="90"/>
      <c r="C145" s="90"/>
      <c r="D145" s="91"/>
      <c r="E145" s="162"/>
      <c r="F145" s="107"/>
      <c r="G145" s="107"/>
      <c r="H145" s="288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9"/>
        <v>999</v>
      </c>
      <c r="M145" s="169">
        <f t="shared" si="10"/>
        <v>999</v>
      </c>
      <c r="N145" s="167"/>
      <c r="O145" s="140"/>
      <c r="P145" s="108">
        <f t="shared" si="11"/>
        <v>999</v>
      </c>
      <c r="Q145" s="92"/>
    </row>
    <row r="146" spans="1:17">
      <c r="A146" s="147">
        <v>140</v>
      </c>
      <c r="B146" s="90"/>
      <c r="C146" s="90"/>
      <c r="D146" s="91"/>
      <c r="E146" s="162"/>
      <c r="F146" s="107"/>
      <c r="G146" s="107"/>
      <c r="H146" s="288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9"/>
        <v>999</v>
      </c>
      <c r="M146" s="169">
        <f t="shared" si="10"/>
        <v>999</v>
      </c>
      <c r="N146" s="167"/>
      <c r="O146" s="140"/>
      <c r="P146" s="108">
        <f t="shared" si="11"/>
        <v>999</v>
      </c>
      <c r="Q146" s="92"/>
    </row>
    <row r="147" spans="1:17">
      <c r="A147" s="147">
        <v>141</v>
      </c>
      <c r="B147" s="90"/>
      <c r="C147" s="90"/>
      <c r="D147" s="91"/>
      <c r="E147" s="162"/>
      <c r="F147" s="107"/>
      <c r="G147" s="107"/>
      <c r="H147" s="288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9"/>
        <v>999</v>
      </c>
      <c r="M147" s="169">
        <f t="shared" si="10"/>
        <v>999</v>
      </c>
      <c r="N147" s="167"/>
      <c r="O147" s="140"/>
      <c r="P147" s="108">
        <f t="shared" si="11"/>
        <v>999</v>
      </c>
      <c r="Q147" s="92"/>
    </row>
    <row r="148" spans="1:17">
      <c r="A148" s="147">
        <v>142</v>
      </c>
      <c r="B148" s="90"/>
      <c r="C148" s="90"/>
      <c r="D148" s="91"/>
      <c r="E148" s="162"/>
      <c r="F148" s="107"/>
      <c r="G148" s="107"/>
      <c r="H148" s="288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9"/>
        <v>999</v>
      </c>
      <c r="M148" s="169">
        <f t="shared" si="10"/>
        <v>999</v>
      </c>
      <c r="N148" s="167"/>
      <c r="O148" s="170"/>
      <c r="P148" s="171">
        <f t="shared" si="11"/>
        <v>999</v>
      </c>
      <c r="Q148" s="172"/>
    </row>
    <row r="149" spans="1:17">
      <c r="A149" s="147">
        <v>143</v>
      </c>
      <c r="B149" s="90"/>
      <c r="C149" s="90"/>
      <c r="D149" s="91"/>
      <c r="E149" s="162"/>
      <c r="F149" s="107"/>
      <c r="G149" s="107"/>
      <c r="H149" s="288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9"/>
        <v>999</v>
      </c>
      <c r="M149" s="169">
        <f t="shared" si="10"/>
        <v>999</v>
      </c>
      <c r="N149" s="167"/>
      <c r="O149" s="140"/>
      <c r="P149" s="108">
        <f t="shared" si="11"/>
        <v>999</v>
      </c>
      <c r="Q149" s="92"/>
    </row>
    <row r="150" spans="1:17">
      <c r="A150" s="147">
        <v>144</v>
      </c>
      <c r="B150" s="90"/>
      <c r="C150" s="90"/>
      <c r="D150" s="91"/>
      <c r="E150" s="162"/>
      <c r="F150" s="107"/>
      <c r="G150" s="107"/>
      <c r="H150" s="288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9"/>
        <v>999</v>
      </c>
      <c r="M150" s="169">
        <f t="shared" si="10"/>
        <v>999</v>
      </c>
      <c r="N150" s="167"/>
      <c r="O150" s="140"/>
      <c r="P150" s="108">
        <f t="shared" si="11"/>
        <v>999</v>
      </c>
      <c r="Q150" s="92"/>
    </row>
    <row r="151" spans="1:17">
      <c r="A151" s="147">
        <v>145</v>
      </c>
      <c r="B151" s="90"/>
      <c r="C151" s="90"/>
      <c r="D151" s="91"/>
      <c r="E151" s="162"/>
      <c r="F151" s="107"/>
      <c r="G151" s="107"/>
      <c r="H151" s="288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9"/>
        <v>999</v>
      </c>
      <c r="M151" s="169">
        <f t="shared" si="10"/>
        <v>999</v>
      </c>
      <c r="N151" s="167"/>
      <c r="O151" s="140"/>
      <c r="P151" s="108">
        <f t="shared" si="11"/>
        <v>999</v>
      </c>
      <c r="Q151" s="92"/>
    </row>
    <row r="152" spans="1:17">
      <c r="A152" s="147">
        <v>146</v>
      </c>
      <c r="B152" s="90"/>
      <c r="C152" s="90"/>
      <c r="D152" s="91"/>
      <c r="E152" s="162"/>
      <c r="F152" s="107"/>
      <c r="G152" s="107"/>
      <c r="H152" s="288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9"/>
        <v>999</v>
      </c>
      <c r="M152" s="169">
        <f t="shared" si="10"/>
        <v>999</v>
      </c>
      <c r="N152" s="167"/>
      <c r="O152" s="140"/>
      <c r="P152" s="108">
        <f t="shared" si="11"/>
        <v>999</v>
      </c>
      <c r="Q152" s="92"/>
    </row>
    <row r="153" spans="1:17">
      <c r="A153" s="147">
        <v>147</v>
      </c>
      <c r="B153" s="90"/>
      <c r="C153" s="90"/>
      <c r="D153" s="91"/>
      <c r="E153" s="162"/>
      <c r="F153" s="107"/>
      <c r="G153" s="107"/>
      <c r="H153" s="288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9"/>
        <v>999</v>
      </c>
      <c r="M153" s="169">
        <f t="shared" si="10"/>
        <v>999</v>
      </c>
      <c r="N153" s="167"/>
      <c r="O153" s="140"/>
      <c r="P153" s="108">
        <f t="shared" si="11"/>
        <v>999</v>
      </c>
      <c r="Q153" s="92"/>
    </row>
    <row r="154" spans="1:17">
      <c r="A154" s="147">
        <v>148</v>
      </c>
      <c r="B154" s="90"/>
      <c r="C154" s="90"/>
      <c r="D154" s="91"/>
      <c r="E154" s="162"/>
      <c r="F154" s="107"/>
      <c r="G154" s="107"/>
      <c r="H154" s="288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9"/>
        <v>999</v>
      </c>
      <c r="M154" s="169">
        <f t="shared" si="10"/>
        <v>999</v>
      </c>
      <c r="N154" s="167"/>
      <c r="O154" s="140"/>
      <c r="P154" s="108">
        <f t="shared" si="11"/>
        <v>999</v>
      </c>
      <c r="Q154" s="92"/>
    </row>
    <row r="155" spans="1:17">
      <c r="A155" s="147">
        <v>149</v>
      </c>
      <c r="B155" s="90"/>
      <c r="C155" s="90"/>
      <c r="D155" s="91"/>
      <c r="E155" s="162"/>
      <c r="F155" s="107"/>
      <c r="G155" s="107"/>
      <c r="H155" s="288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9"/>
        <v>999</v>
      </c>
      <c r="M155" s="169">
        <f t="shared" si="10"/>
        <v>999</v>
      </c>
      <c r="N155" s="167"/>
      <c r="O155" s="140"/>
      <c r="P155" s="108">
        <f t="shared" si="11"/>
        <v>999</v>
      </c>
      <c r="Q155" s="92"/>
    </row>
    <row r="156" spans="1:17">
      <c r="A156" s="147">
        <v>150</v>
      </c>
      <c r="B156" s="90"/>
      <c r="C156" s="90"/>
      <c r="D156" s="91"/>
      <c r="E156" s="162"/>
      <c r="F156" s="107"/>
      <c r="G156" s="107"/>
      <c r="H156" s="288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9"/>
        <v>999</v>
      </c>
      <c r="M156" s="169">
        <f t="shared" si="10"/>
        <v>999</v>
      </c>
      <c r="N156" s="167"/>
      <c r="O156" s="140"/>
      <c r="P156" s="108">
        <f t="shared" si="11"/>
        <v>999</v>
      </c>
      <c r="Q156" s="92"/>
    </row>
  </sheetData>
  <phoneticPr fontId="45" type="noConversion"/>
  <conditionalFormatting sqref="E7:E156">
    <cfRule type="expression" dxfId="71" priority="18" stopIfTrue="1">
      <formula>AND(ROUNDDOWN(($A$4-E7)/365.25,0)&lt;=13,G7&lt;&gt;"OK")</formula>
    </cfRule>
    <cfRule type="expression" dxfId="70" priority="19" stopIfTrue="1">
      <formula>AND(ROUNDDOWN(($A$4-E7)/365.25,0)&lt;=14,G7&lt;&gt;"OK")</formula>
    </cfRule>
    <cfRule type="expression" dxfId="69" priority="20" stopIfTrue="1">
      <formula>AND(ROUNDDOWN(($A$4-E7)/365.25,0)&lt;=17,G7&lt;&gt;"OK")</formula>
    </cfRule>
  </conditionalFormatting>
  <conditionalFormatting sqref="J7:J156">
    <cfRule type="cellIs" dxfId="68" priority="21" stopIfTrue="1" operator="equal">
      <formula>"Z"</formula>
    </cfRule>
  </conditionalFormatting>
  <conditionalFormatting sqref="A7:D156">
    <cfRule type="expression" dxfId="67" priority="22" stopIfTrue="1">
      <formula>$Q7&gt;=1</formula>
    </cfRule>
  </conditionalFormatting>
  <conditionalFormatting sqref="E7:E14">
    <cfRule type="expression" dxfId="66" priority="15" stopIfTrue="1">
      <formula>AND(ROUNDDOWN(($A$4-E7)/365.25,0)&lt;=13,G7&lt;&gt;"OK")</formula>
    </cfRule>
    <cfRule type="expression" dxfId="65" priority="16" stopIfTrue="1">
      <formula>AND(ROUNDDOWN(($A$4-E7)/365.25,0)&lt;=14,G7&lt;&gt;"OK")</formula>
    </cfRule>
    <cfRule type="expression" dxfId="64" priority="17" stopIfTrue="1">
      <formula>AND(ROUNDDOWN(($A$4-E7)/365.25,0)&lt;=17,G7&lt;&gt;"OK")</formula>
    </cfRule>
  </conditionalFormatting>
  <conditionalFormatting sqref="J7:J14">
    <cfRule type="cellIs" dxfId="63" priority="14" stopIfTrue="1" operator="equal">
      <formula>"Z"</formula>
    </cfRule>
  </conditionalFormatting>
  <conditionalFormatting sqref="B7:D14">
    <cfRule type="expression" dxfId="62" priority="13" stopIfTrue="1">
      <formula>$Q7&gt;=1</formula>
    </cfRule>
  </conditionalFormatting>
  <conditionalFormatting sqref="E7:E14">
    <cfRule type="expression" dxfId="61" priority="10" stopIfTrue="1">
      <formula>AND(ROUNDDOWN(($A$4-E7)/365.25,0)&lt;=13,G7&lt;&gt;"OK")</formula>
    </cfRule>
    <cfRule type="expression" dxfId="60" priority="11" stopIfTrue="1">
      <formula>AND(ROUNDDOWN(($A$4-E7)/365.25,0)&lt;=14,G7&lt;&gt;"OK")</formula>
    </cfRule>
    <cfRule type="expression" dxfId="59" priority="12" stopIfTrue="1">
      <formula>AND(ROUNDDOWN(($A$4-E7)/365.25,0)&lt;=17,G7&lt;&gt;"OK")</formula>
    </cfRule>
  </conditionalFormatting>
  <conditionalFormatting sqref="B7:D14">
    <cfRule type="expression" dxfId="58" priority="9" stopIfTrue="1">
      <formula>$Q7&gt;=1</formula>
    </cfRule>
  </conditionalFormatting>
  <conditionalFormatting sqref="E7:E27 E29:E37">
    <cfRule type="expression" dxfId="57" priority="6" stopIfTrue="1">
      <formula>AND(ROUNDDOWN(($A$4-E7)/365.25,0)&lt;=13,G7&lt;&gt;"OK")</formula>
    </cfRule>
    <cfRule type="expression" dxfId="56" priority="7" stopIfTrue="1">
      <formula>AND(ROUNDDOWN(($A$4-E7)/365.25,0)&lt;=14,G7&lt;&gt;"OK")</formula>
    </cfRule>
    <cfRule type="expression" dxfId="55" priority="8" stopIfTrue="1">
      <formula>AND(ROUNDDOWN(($A$4-E7)/365.25,0)&lt;=17,G7&lt;&gt;"OK")</formula>
    </cfRule>
  </conditionalFormatting>
  <conditionalFormatting sqref="B7:D37">
    <cfRule type="expression" dxfId="54" priority="5" stopIfTrue="1">
      <formula>$Q7&gt;=1</formula>
    </cfRule>
  </conditionalFormatting>
  <conditionalFormatting sqref="E7:E9">
    <cfRule type="expression" dxfId="53" priority="4" stopIfTrue="1">
      <formula>$Q7&gt;=1</formula>
    </cfRule>
  </conditionalFormatting>
  <conditionalFormatting sqref="E7:E9">
    <cfRule type="expression" dxfId="52" priority="3" stopIfTrue="1">
      <formula>$Q7&gt;=1</formula>
    </cfRule>
  </conditionalFormatting>
  <conditionalFormatting sqref="E7:E9">
    <cfRule type="expression" dxfId="51" priority="2" stopIfTrue="1">
      <formula>$Q7&gt;=1</formula>
    </cfRule>
  </conditionalFormatting>
  <conditionalFormatting sqref="E7:E9">
    <cfRule type="expression" dxfId="50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1">
    <tabColor indexed="11"/>
  </sheetPr>
  <dimension ref="A1:AK43"/>
  <sheetViews>
    <sheetView tabSelected="1" workbookViewId="0">
      <selection activeCell="L17" sqref="L17"/>
    </sheetView>
  </sheetViews>
  <sheetFormatPr defaultRowHeight="12.75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8.42578125" customWidth="1"/>
    <col min="11" max="13" width="8.5703125" customWidth="1"/>
    <col min="15" max="15" width="5.5703125" customWidth="1"/>
    <col min="16" max="16" width="4.5703125" customWidth="1"/>
    <col min="17" max="17" width="11.7109375" customWidth="1"/>
    <col min="25" max="25" width="10.28515625" style="263" hidden="1" customWidth="1"/>
    <col min="26" max="37" width="0" style="263" hidden="1" customWidth="1"/>
  </cols>
  <sheetData>
    <row r="1" spans="1:37" ht="26.25">
      <c r="A1" s="311" t="str">
        <f>Altalanos!$A$6</f>
        <v>Török Play+Stay Kupa</v>
      </c>
      <c r="B1" s="311"/>
      <c r="C1" s="311"/>
      <c r="D1" s="311"/>
      <c r="E1" s="311"/>
      <c r="F1" s="311"/>
      <c r="G1" s="177"/>
      <c r="H1" s="180" t="s">
        <v>47</v>
      </c>
      <c r="I1" s="178"/>
      <c r="J1" s="179"/>
      <c r="L1" s="181"/>
      <c r="M1" s="205"/>
      <c r="N1" s="207"/>
      <c r="O1" s="207" t="s">
        <v>11</v>
      </c>
      <c r="P1" s="207"/>
      <c r="Q1" s="208"/>
      <c r="R1" s="207"/>
      <c r="S1" s="209"/>
      <c r="Y1"/>
      <c r="Z1"/>
      <c r="AA1"/>
      <c r="AB1" s="271" t="e">
        <f>IF(Y5=1,CONCATENATE(VLOOKUP(Y3,AA16:AH27,2)),CONCATENATE(VLOOKUP(Y3,AA2:AK13,2)))</f>
        <v>#N/A</v>
      </c>
      <c r="AC1" s="271" t="e">
        <f>IF(Y5=1,CONCATENATE(VLOOKUP(Y3,AA16:AK27,3)),CONCATENATE(VLOOKUP(Y3,AA2:AK13,3)))</f>
        <v>#N/A</v>
      </c>
      <c r="AD1" s="271" t="e">
        <f>IF(Y5=1,CONCATENATE(VLOOKUP(Y3,AA16:AK27,4)),CONCATENATE(VLOOKUP(Y3,AA2:AK13,4)))</f>
        <v>#N/A</v>
      </c>
      <c r="AE1" s="271" t="e">
        <f>IF(Y5=1,CONCATENATE(VLOOKUP(Y3,AA16:AK27,5)),CONCATENATE(VLOOKUP(Y3,AA2:AK13,5)))</f>
        <v>#N/A</v>
      </c>
      <c r="AF1" s="271" t="e">
        <f>IF(Y5=1,CONCATENATE(VLOOKUP(Y3,AA16:AK27,6)),CONCATENATE(VLOOKUP(Y3,AA2:AK13,6)))</f>
        <v>#N/A</v>
      </c>
      <c r="AG1" s="271" t="e">
        <f>IF(Y5=1,CONCATENATE(VLOOKUP(Y3,AA16:AK27,7)),CONCATENATE(VLOOKUP(Y3,AA2:AK13,7)))</f>
        <v>#N/A</v>
      </c>
      <c r="AH1" s="271" t="e">
        <f>IF(Y5=1,CONCATENATE(VLOOKUP(Y3,AA16:AK27,8)),CONCATENATE(VLOOKUP(Y3,AA2:AK13,8)))</f>
        <v>#N/A</v>
      </c>
      <c r="AI1" s="271" t="e">
        <f>IF(Y5=1,CONCATENATE(VLOOKUP(Y3,AA16:AK27,9)),CONCATENATE(VLOOKUP(Y3,AA2:AK13,9)))</f>
        <v>#N/A</v>
      </c>
      <c r="AJ1" s="271" t="e">
        <f>IF(Y5=1,CONCATENATE(VLOOKUP(Y3,AA16:AK27,10)),CONCATENATE(VLOOKUP(Y3,AA2:AK13,10)))</f>
        <v>#N/A</v>
      </c>
      <c r="AK1" s="271" t="e">
        <f>IF(Y5=1,CONCATENATE(VLOOKUP(Y3,AA16:AK27,11)),CONCATENATE(VLOOKUP(Y3,AA2:AK13,11)))</f>
        <v>#N/A</v>
      </c>
    </row>
    <row r="2" spans="1:37">
      <c r="A2" s="182" t="s">
        <v>46</v>
      </c>
      <c r="B2" s="183"/>
      <c r="C2" s="183"/>
      <c r="D2" s="183"/>
      <c r="E2" s="183" t="str">
        <f>Altalanos!$A$8</f>
        <v>piros leány</v>
      </c>
      <c r="F2" s="183"/>
      <c r="G2" s="184"/>
      <c r="H2" s="185"/>
      <c r="I2" s="185"/>
      <c r="J2" s="186"/>
      <c r="K2" s="181"/>
      <c r="L2" s="181"/>
      <c r="M2" s="206"/>
      <c r="N2" s="210"/>
      <c r="O2" s="211"/>
      <c r="P2" s="210"/>
      <c r="Q2" s="211"/>
      <c r="R2" s="210"/>
      <c r="S2" s="209"/>
      <c r="Y2" s="265"/>
      <c r="Z2" s="264"/>
      <c r="AA2" s="264" t="s">
        <v>57</v>
      </c>
      <c r="AB2" s="269">
        <v>150</v>
      </c>
      <c r="AC2" s="269">
        <v>120</v>
      </c>
      <c r="AD2" s="269">
        <v>100</v>
      </c>
      <c r="AE2" s="269">
        <v>80</v>
      </c>
      <c r="AF2" s="269">
        <v>70</v>
      </c>
      <c r="AG2" s="269">
        <v>60</v>
      </c>
      <c r="AH2" s="269">
        <v>55</v>
      </c>
      <c r="AI2" s="269">
        <v>50</v>
      </c>
      <c r="AJ2" s="269">
        <v>45</v>
      </c>
      <c r="AK2" s="269">
        <v>40</v>
      </c>
    </row>
    <row r="3" spans="1:37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3"/>
      <c r="O3" s="212"/>
      <c r="P3" s="213"/>
      <c r="Q3" s="255" t="s">
        <v>66</v>
      </c>
      <c r="R3" s="256" t="s">
        <v>72</v>
      </c>
      <c r="S3" s="209"/>
      <c r="Y3" s="264">
        <f>IF(H4="OB","A",IF(H4="IX","W",H4))</f>
        <v>0</v>
      </c>
      <c r="Z3" s="264"/>
      <c r="AA3" s="264" t="s">
        <v>82</v>
      </c>
      <c r="AB3" s="269">
        <v>120</v>
      </c>
      <c r="AC3" s="269">
        <v>90</v>
      </c>
      <c r="AD3" s="269">
        <v>65</v>
      </c>
      <c r="AE3" s="269">
        <v>55</v>
      </c>
      <c r="AF3" s="269">
        <v>50</v>
      </c>
      <c r="AG3" s="269">
        <v>45</v>
      </c>
      <c r="AH3" s="269">
        <v>40</v>
      </c>
      <c r="AI3" s="269">
        <v>35</v>
      </c>
      <c r="AJ3" s="269">
        <v>25</v>
      </c>
      <c r="AK3" s="269">
        <v>20</v>
      </c>
    </row>
    <row r="4" spans="1:37" ht="13.5" thickBot="1">
      <c r="A4" s="314">
        <f>Altalanos!$A$10</f>
        <v>44611</v>
      </c>
      <c r="B4" s="314"/>
      <c r="C4" s="314"/>
      <c r="D4" s="187"/>
      <c r="E4" s="188" t="str">
        <f>Altalanos!$C$10</f>
        <v>Szentendre</v>
      </c>
      <c r="F4" s="188"/>
      <c r="G4" s="188"/>
      <c r="H4" s="190"/>
      <c r="I4" s="188"/>
      <c r="J4" s="189"/>
      <c r="K4" s="190"/>
      <c r="L4" s="191" t="str">
        <f>Altalanos!$E$10</f>
        <v>Kádár László</v>
      </c>
      <c r="M4" s="190"/>
      <c r="N4" s="215"/>
      <c r="O4" s="216"/>
      <c r="P4" s="215"/>
      <c r="Q4" s="257" t="s">
        <v>73</v>
      </c>
      <c r="R4" s="258" t="s">
        <v>68</v>
      </c>
      <c r="S4" s="209"/>
      <c r="Y4" s="264"/>
      <c r="Z4" s="264"/>
      <c r="AA4" s="264" t="s">
        <v>83</v>
      </c>
      <c r="AB4" s="269">
        <v>90</v>
      </c>
      <c r="AC4" s="269">
        <v>60</v>
      </c>
      <c r="AD4" s="269">
        <v>45</v>
      </c>
      <c r="AE4" s="269">
        <v>34</v>
      </c>
      <c r="AF4" s="269">
        <v>27</v>
      </c>
      <c r="AG4" s="269">
        <v>22</v>
      </c>
      <c r="AH4" s="269">
        <v>18</v>
      </c>
      <c r="AI4" s="269">
        <v>15</v>
      </c>
      <c r="AJ4" s="269">
        <v>12</v>
      </c>
      <c r="AK4" s="269">
        <v>9</v>
      </c>
    </row>
    <row r="5" spans="1:37">
      <c r="A5" s="31"/>
      <c r="B5" s="31" t="s">
        <v>44</v>
      </c>
      <c r="C5" s="202" t="s">
        <v>55</v>
      </c>
      <c r="D5" s="31" t="s">
        <v>38</v>
      </c>
      <c r="E5" s="31" t="s">
        <v>60</v>
      </c>
      <c r="F5" s="31"/>
      <c r="G5" s="31" t="s">
        <v>26</v>
      </c>
      <c r="H5" s="31"/>
      <c r="I5" s="31" t="s">
        <v>29</v>
      </c>
      <c r="J5" s="31"/>
      <c r="K5" s="247" t="s">
        <v>61</v>
      </c>
      <c r="L5" s="247" t="s">
        <v>62</v>
      </c>
      <c r="M5" s="247" t="s">
        <v>63</v>
      </c>
      <c r="N5" s="209"/>
      <c r="O5" s="209"/>
      <c r="P5" s="209"/>
      <c r="Q5" s="259" t="s">
        <v>74</v>
      </c>
      <c r="R5" s="260" t="s">
        <v>70</v>
      </c>
      <c r="S5" s="209"/>
      <c r="Y5" s="264">
        <f>IF(OR(Altalanos!$A$8="F1",Altalanos!$A$8="F2",Altalanos!$A$8="N1",Altalanos!$A$8="N2"),1,2)</f>
        <v>2</v>
      </c>
      <c r="Z5" s="264"/>
      <c r="AA5" s="264" t="s">
        <v>84</v>
      </c>
      <c r="AB5" s="269">
        <v>60</v>
      </c>
      <c r="AC5" s="269">
        <v>40</v>
      </c>
      <c r="AD5" s="269">
        <v>30</v>
      </c>
      <c r="AE5" s="269">
        <v>20</v>
      </c>
      <c r="AF5" s="269">
        <v>18</v>
      </c>
      <c r="AG5" s="269">
        <v>15</v>
      </c>
      <c r="AH5" s="269">
        <v>12</v>
      </c>
      <c r="AI5" s="269">
        <v>10</v>
      </c>
      <c r="AJ5" s="269">
        <v>8</v>
      </c>
      <c r="AK5" s="269">
        <v>6</v>
      </c>
    </row>
    <row r="6" spans="1:37">
      <c r="A6" s="193"/>
      <c r="B6" s="193"/>
      <c r="C6" s="246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09"/>
      <c r="O6" s="209"/>
      <c r="P6" s="209"/>
      <c r="Q6" s="209"/>
      <c r="R6" s="209"/>
      <c r="S6" s="209"/>
      <c r="Y6" s="264"/>
      <c r="Z6" s="264"/>
      <c r="AA6" s="264" t="s">
        <v>85</v>
      </c>
      <c r="AB6" s="269">
        <v>40</v>
      </c>
      <c r="AC6" s="269">
        <v>25</v>
      </c>
      <c r="AD6" s="269">
        <v>18</v>
      </c>
      <c r="AE6" s="269">
        <v>13</v>
      </c>
      <c r="AF6" s="269">
        <v>10</v>
      </c>
      <c r="AG6" s="269">
        <v>8</v>
      </c>
      <c r="AH6" s="269">
        <v>6</v>
      </c>
      <c r="AI6" s="269">
        <v>5</v>
      </c>
      <c r="AJ6" s="269">
        <v>4</v>
      </c>
      <c r="AK6" s="269">
        <v>3</v>
      </c>
    </row>
    <row r="7" spans="1:37">
      <c r="A7" s="217" t="s">
        <v>57</v>
      </c>
      <c r="B7" s="248">
        <v>3</v>
      </c>
      <c r="C7" s="203" t="str">
        <f>IF($B7="","",VLOOKUP($B7,'piros leány elő'!$A$7:$O$22,5))</f>
        <v>"141012</v>
      </c>
      <c r="D7" s="203">
        <f>IF($B7="","",VLOOKUP($B7,'piros leány elő'!$A$7:$O$22,15))</f>
        <v>0</v>
      </c>
      <c r="E7" s="201" t="str">
        <f>UPPER(IF($B7="","",VLOOKUP($B7,'piros leány elő'!$A$7:$O$22,2)))</f>
        <v xml:space="preserve">TÖRÖK </v>
      </c>
      <c r="F7" s="204"/>
      <c r="G7" s="201" t="str">
        <f>IF($B7="","",VLOOKUP($B7,'piros leány elő'!$A$7:$O$22,3))</f>
        <v>Jázmin</v>
      </c>
      <c r="H7" s="204"/>
      <c r="I7" s="201" t="str">
        <f>IF($B7="","",VLOOKUP($B7,'piros leány elő'!$A$7:$O$22,4))</f>
        <v>GYAC</v>
      </c>
      <c r="J7" s="193"/>
      <c r="K7" s="322" t="s">
        <v>163</v>
      </c>
      <c r="L7" s="266"/>
      <c r="M7" s="272"/>
      <c r="N7" s="209"/>
      <c r="O7" s="209"/>
      <c r="P7" s="209"/>
      <c r="Q7" s="209"/>
      <c r="R7" s="209"/>
      <c r="S7" s="209"/>
      <c r="Y7" s="264"/>
      <c r="Z7" s="264"/>
      <c r="AA7" s="264" t="s">
        <v>86</v>
      </c>
      <c r="AB7" s="269">
        <v>25</v>
      </c>
      <c r="AC7" s="269">
        <v>15</v>
      </c>
      <c r="AD7" s="269">
        <v>13</v>
      </c>
      <c r="AE7" s="269">
        <v>8</v>
      </c>
      <c r="AF7" s="269">
        <v>6</v>
      </c>
      <c r="AG7" s="269">
        <v>4</v>
      </c>
      <c r="AH7" s="269">
        <v>3</v>
      </c>
      <c r="AI7" s="269">
        <v>2</v>
      </c>
      <c r="AJ7" s="269">
        <v>1</v>
      </c>
      <c r="AK7" s="269">
        <v>0</v>
      </c>
    </row>
    <row r="8" spans="1:37">
      <c r="A8" s="217"/>
      <c r="B8" s="249"/>
      <c r="C8" s="218"/>
      <c r="D8" s="218"/>
      <c r="E8" s="218"/>
      <c r="F8" s="218"/>
      <c r="G8" s="218"/>
      <c r="H8" s="218"/>
      <c r="I8" s="218"/>
      <c r="J8" s="193"/>
      <c r="K8" s="217"/>
      <c r="L8" s="217"/>
      <c r="M8" s="273"/>
      <c r="N8" s="209"/>
      <c r="O8" s="209"/>
      <c r="P8" s="209"/>
      <c r="Q8" s="209"/>
      <c r="R8" s="209"/>
      <c r="S8" s="209"/>
      <c r="Y8" s="264"/>
      <c r="Z8" s="264"/>
      <c r="AA8" s="264" t="s">
        <v>87</v>
      </c>
      <c r="AB8" s="269">
        <v>15</v>
      </c>
      <c r="AC8" s="269">
        <v>10</v>
      </c>
      <c r="AD8" s="269">
        <v>7</v>
      </c>
      <c r="AE8" s="269">
        <v>5</v>
      </c>
      <c r="AF8" s="269">
        <v>4</v>
      </c>
      <c r="AG8" s="269">
        <v>3</v>
      </c>
      <c r="AH8" s="269">
        <v>2</v>
      </c>
      <c r="AI8" s="269">
        <v>1</v>
      </c>
      <c r="AJ8" s="269">
        <v>0</v>
      </c>
      <c r="AK8" s="269">
        <v>0</v>
      </c>
    </row>
    <row r="9" spans="1:37">
      <c r="A9" s="217" t="s">
        <v>58</v>
      </c>
      <c r="B9" s="248">
        <v>1</v>
      </c>
      <c r="C9" s="203" t="str">
        <f>IF($B9="","",VLOOKUP($B9,'piros leány elő'!$A$7:$O$22,5))</f>
        <v>"141019</v>
      </c>
      <c r="D9" s="203">
        <f>IF($B9="","",VLOOKUP($B9,'piros leány elő'!$A$7:$O$22,15))</f>
        <v>0</v>
      </c>
      <c r="E9" s="201" t="str">
        <f>UPPER(IF($B9="","",VLOOKUP($B9,'piros leány elő'!$A$7:$O$22,2)))</f>
        <v xml:space="preserve">LEDÉNYI </v>
      </c>
      <c r="F9" s="204"/>
      <c r="G9" s="201" t="str">
        <f>IF($B9="","",VLOOKUP($B9,'piros leány elő'!$A$7:$O$22,3))</f>
        <v>Zsófia</v>
      </c>
      <c r="H9" s="204"/>
      <c r="I9" s="201" t="str">
        <f>IF($B9="","",VLOOKUP($B9,'piros leány elő'!$A$7:$O$22,4))</f>
        <v>HTF CSO-KO</v>
      </c>
      <c r="J9" s="193"/>
      <c r="K9" s="322" t="s">
        <v>161</v>
      </c>
      <c r="L9" s="266"/>
      <c r="M9" s="272"/>
      <c r="N9" s="209"/>
      <c r="O9" s="209"/>
      <c r="P9" s="209"/>
      <c r="Q9" s="209"/>
      <c r="R9" s="209"/>
      <c r="S9" s="209"/>
      <c r="Y9" s="264"/>
      <c r="Z9" s="264"/>
      <c r="AA9" s="264" t="s">
        <v>88</v>
      </c>
      <c r="AB9" s="269">
        <v>10</v>
      </c>
      <c r="AC9" s="269">
        <v>6</v>
      </c>
      <c r="AD9" s="269">
        <v>4</v>
      </c>
      <c r="AE9" s="269">
        <v>2</v>
      </c>
      <c r="AF9" s="269">
        <v>1</v>
      </c>
      <c r="AG9" s="269">
        <v>0</v>
      </c>
      <c r="AH9" s="269">
        <v>0</v>
      </c>
      <c r="AI9" s="269">
        <v>0</v>
      </c>
      <c r="AJ9" s="269">
        <v>0</v>
      </c>
      <c r="AK9" s="269">
        <v>0</v>
      </c>
    </row>
    <row r="10" spans="1:37">
      <c r="A10" s="217"/>
      <c r="B10" s="249"/>
      <c r="C10" s="218"/>
      <c r="D10" s="218"/>
      <c r="E10" s="218"/>
      <c r="F10" s="218"/>
      <c r="G10" s="218"/>
      <c r="H10" s="218"/>
      <c r="I10" s="218"/>
      <c r="J10" s="193"/>
      <c r="K10" s="217"/>
      <c r="L10" s="217"/>
      <c r="M10" s="273"/>
      <c r="N10" s="209"/>
      <c r="O10" s="209"/>
      <c r="P10" s="209"/>
      <c r="Q10" s="209"/>
      <c r="R10" s="209"/>
      <c r="S10" s="209"/>
      <c r="Y10" s="264"/>
      <c r="Z10" s="264"/>
      <c r="AA10" s="264" t="s">
        <v>89</v>
      </c>
      <c r="AB10" s="269">
        <v>6</v>
      </c>
      <c r="AC10" s="269">
        <v>3</v>
      </c>
      <c r="AD10" s="269">
        <v>2</v>
      </c>
      <c r="AE10" s="269">
        <v>1</v>
      </c>
      <c r="AF10" s="269">
        <v>0</v>
      </c>
      <c r="AG10" s="269">
        <v>0</v>
      </c>
      <c r="AH10" s="269">
        <v>0</v>
      </c>
      <c r="AI10" s="269">
        <v>0</v>
      </c>
      <c r="AJ10" s="269">
        <v>0</v>
      </c>
      <c r="AK10" s="269">
        <v>0</v>
      </c>
    </row>
    <row r="11" spans="1:37">
      <c r="A11" s="217" t="s">
        <v>59</v>
      </c>
      <c r="B11" s="248">
        <v>2</v>
      </c>
      <c r="C11" s="203" t="str">
        <f>IF($B11="","",VLOOKUP($B11,'piros leány elő'!$A$7:$O$22,5))</f>
        <v>"140319</v>
      </c>
      <c r="D11" s="203">
        <f>IF($B11="","",VLOOKUP($B11,'piros leány elő'!$A$7:$O$22,15))</f>
        <v>0</v>
      </c>
      <c r="E11" s="201" t="str">
        <f>UPPER(IF($B11="","",VLOOKUP($B11,'piros leány elő'!$A$7:$O$22,2)))</f>
        <v xml:space="preserve">HUANG </v>
      </c>
      <c r="F11" s="204"/>
      <c r="G11" s="201" t="str">
        <f>IF($B11="","",VLOOKUP($B11,'piros leány elő'!$A$7:$O$22,3))</f>
        <v>Sio Hei</v>
      </c>
      <c r="H11" s="204"/>
      <c r="I11" s="201" t="str">
        <f>IF($B11="","",VLOOKUP($B11,'piros leány elő'!$A$7:$O$22,4))</f>
        <v>Dunakeszi TK</v>
      </c>
      <c r="J11" s="193"/>
      <c r="K11" s="322" t="s">
        <v>162</v>
      </c>
      <c r="L11" s="266"/>
      <c r="M11" s="272"/>
      <c r="N11" s="209"/>
      <c r="O11" s="209"/>
      <c r="P11" s="209"/>
      <c r="Q11" s="209"/>
      <c r="R11" s="209"/>
      <c r="S11" s="209"/>
      <c r="Y11" s="264"/>
      <c r="Z11" s="264"/>
      <c r="AA11" s="264" t="s">
        <v>94</v>
      </c>
      <c r="AB11" s="269">
        <v>3</v>
      </c>
      <c r="AC11" s="269">
        <v>2</v>
      </c>
      <c r="AD11" s="269">
        <v>1</v>
      </c>
      <c r="AE11" s="269">
        <v>0</v>
      </c>
      <c r="AF11" s="269">
        <v>0</v>
      </c>
      <c r="AG11" s="269">
        <v>0</v>
      </c>
      <c r="AH11" s="269">
        <v>0</v>
      </c>
      <c r="AI11" s="269">
        <v>0</v>
      </c>
      <c r="AJ11" s="269">
        <v>0</v>
      </c>
      <c r="AK11" s="269">
        <v>0</v>
      </c>
    </row>
    <row r="12" spans="1:37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Y12" s="264"/>
      <c r="Z12" s="264"/>
      <c r="AA12" s="264" t="s">
        <v>90</v>
      </c>
      <c r="AB12" s="270">
        <v>0</v>
      </c>
      <c r="AC12" s="270">
        <v>0</v>
      </c>
      <c r="AD12" s="270">
        <v>0</v>
      </c>
      <c r="AE12" s="270">
        <v>0</v>
      </c>
      <c r="AF12" s="270">
        <v>0</v>
      </c>
      <c r="AG12" s="270">
        <v>0</v>
      </c>
      <c r="AH12" s="270">
        <v>0</v>
      </c>
      <c r="AI12" s="270">
        <v>0</v>
      </c>
      <c r="AJ12" s="270">
        <v>0</v>
      </c>
      <c r="AK12" s="270">
        <v>0</v>
      </c>
    </row>
    <row r="13" spans="1:37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Y13" s="264"/>
      <c r="Z13" s="264"/>
      <c r="AA13" s="264" t="s">
        <v>91</v>
      </c>
      <c r="AB13" s="270">
        <v>0</v>
      </c>
      <c r="AC13" s="270">
        <v>0</v>
      </c>
      <c r="AD13" s="270">
        <v>0</v>
      </c>
      <c r="AE13" s="270">
        <v>0</v>
      </c>
      <c r="AF13" s="270">
        <v>0</v>
      </c>
      <c r="AG13" s="270">
        <v>0</v>
      </c>
      <c r="AH13" s="270">
        <v>0</v>
      </c>
      <c r="AI13" s="270">
        <v>0</v>
      </c>
      <c r="AJ13" s="270">
        <v>0</v>
      </c>
      <c r="AK13" s="270">
        <v>0</v>
      </c>
    </row>
    <row r="14" spans="1:37">
      <c r="A14" s="193"/>
      <c r="B14" s="193"/>
      <c r="C14" s="193"/>
      <c r="D14" s="317"/>
      <c r="E14" s="317"/>
      <c r="F14" s="317"/>
      <c r="G14" s="317"/>
      <c r="H14" s="317"/>
      <c r="I14" s="317"/>
      <c r="J14" s="317"/>
      <c r="K14" s="193"/>
      <c r="L14" s="193"/>
      <c r="M14" s="193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</row>
    <row r="15" spans="1:37">
      <c r="A15" s="193"/>
      <c r="B15" s="193"/>
      <c r="C15" s="193"/>
      <c r="D15" s="317"/>
      <c r="E15" s="317"/>
      <c r="F15" s="317"/>
      <c r="G15" s="317"/>
      <c r="H15" s="317"/>
      <c r="I15" s="317"/>
      <c r="J15" s="317"/>
      <c r="K15" s="193"/>
      <c r="L15" s="193"/>
      <c r="M15" s="193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</row>
    <row r="16" spans="1:37">
      <c r="A16" s="193"/>
      <c r="B16" s="193"/>
      <c r="C16" s="193"/>
      <c r="D16" s="317"/>
      <c r="E16" s="317"/>
      <c r="F16" s="317"/>
      <c r="G16" s="317"/>
      <c r="H16" s="317"/>
      <c r="I16" s="317"/>
      <c r="J16" s="317"/>
      <c r="K16" s="193"/>
      <c r="L16" s="193"/>
      <c r="M16" s="193"/>
      <c r="Y16" s="264"/>
      <c r="Z16" s="264"/>
      <c r="AA16" s="264" t="s">
        <v>57</v>
      </c>
      <c r="AB16" s="264">
        <v>300</v>
      </c>
      <c r="AC16" s="264">
        <v>250</v>
      </c>
      <c r="AD16" s="264">
        <v>220</v>
      </c>
      <c r="AE16" s="264">
        <v>180</v>
      </c>
      <c r="AF16" s="264">
        <v>160</v>
      </c>
      <c r="AG16" s="264">
        <v>150</v>
      </c>
      <c r="AH16" s="264">
        <v>140</v>
      </c>
      <c r="AI16" s="264">
        <v>130</v>
      </c>
      <c r="AJ16" s="264">
        <v>120</v>
      </c>
      <c r="AK16" s="264">
        <v>110</v>
      </c>
    </row>
    <row r="17" spans="1:37">
      <c r="A17" s="193"/>
      <c r="B17" s="193"/>
      <c r="C17" s="193"/>
      <c r="D17" s="317"/>
      <c r="E17" s="317"/>
      <c r="F17" s="317"/>
      <c r="G17" s="317"/>
      <c r="H17" s="317"/>
      <c r="I17" s="317"/>
      <c r="J17" s="317"/>
      <c r="K17" s="193"/>
      <c r="L17" s="193"/>
      <c r="M17" s="193"/>
      <c r="Y17" s="264"/>
      <c r="Z17" s="264"/>
      <c r="AA17" s="264" t="s">
        <v>82</v>
      </c>
      <c r="AB17" s="264">
        <v>250</v>
      </c>
      <c r="AC17" s="264">
        <v>200</v>
      </c>
      <c r="AD17" s="264">
        <v>160</v>
      </c>
      <c r="AE17" s="264">
        <v>140</v>
      </c>
      <c r="AF17" s="264">
        <v>120</v>
      </c>
      <c r="AG17" s="264">
        <v>110</v>
      </c>
      <c r="AH17" s="264">
        <v>100</v>
      </c>
      <c r="AI17" s="264">
        <v>90</v>
      </c>
      <c r="AJ17" s="264">
        <v>80</v>
      </c>
      <c r="AK17" s="264">
        <v>70</v>
      </c>
    </row>
    <row r="18" spans="1:37" ht="18.75" customHeight="1">
      <c r="A18" s="193"/>
      <c r="B18" s="315"/>
      <c r="C18" s="315"/>
      <c r="D18" s="318" t="str">
        <f>E7</f>
        <v xml:space="preserve">TÖRÖK </v>
      </c>
      <c r="E18" s="318"/>
      <c r="F18" s="318" t="str">
        <f>E9</f>
        <v xml:space="preserve">LEDÉNYI </v>
      </c>
      <c r="G18" s="318"/>
      <c r="H18" s="318" t="str">
        <f>E11</f>
        <v xml:space="preserve">HUANG </v>
      </c>
      <c r="I18" s="318"/>
      <c r="J18" s="317"/>
      <c r="K18" s="193"/>
      <c r="L18" s="193"/>
      <c r="M18" s="193"/>
      <c r="Y18" s="264"/>
      <c r="Z18" s="264"/>
      <c r="AA18" s="264" t="s">
        <v>83</v>
      </c>
      <c r="AB18" s="264">
        <v>200</v>
      </c>
      <c r="AC18" s="264">
        <v>150</v>
      </c>
      <c r="AD18" s="264">
        <v>130</v>
      </c>
      <c r="AE18" s="264">
        <v>110</v>
      </c>
      <c r="AF18" s="264">
        <v>95</v>
      </c>
      <c r="AG18" s="264">
        <v>80</v>
      </c>
      <c r="AH18" s="264">
        <v>70</v>
      </c>
      <c r="AI18" s="264">
        <v>60</v>
      </c>
      <c r="AJ18" s="264">
        <v>55</v>
      </c>
      <c r="AK18" s="264">
        <v>50</v>
      </c>
    </row>
    <row r="19" spans="1:37" ht="18.75" customHeight="1">
      <c r="A19" s="253" t="s">
        <v>57</v>
      </c>
      <c r="B19" s="313" t="str">
        <f>E7</f>
        <v xml:space="preserve">TÖRÖK </v>
      </c>
      <c r="C19" s="313"/>
      <c r="D19" s="319"/>
      <c r="E19" s="319"/>
      <c r="F19" s="321" t="s">
        <v>155</v>
      </c>
      <c r="G19" s="320"/>
      <c r="H19" s="321" t="s">
        <v>156</v>
      </c>
      <c r="I19" s="320"/>
      <c r="J19" s="317"/>
      <c r="K19" s="193"/>
      <c r="L19" s="193"/>
      <c r="M19" s="193"/>
      <c r="Y19" s="264"/>
      <c r="Z19" s="264"/>
      <c r="AA19" s="264" t="s">
        <v>84</v>
      </c>
      <c r="AB19" s="264">
        <v>150</v>
      </c>
      <c r="AC19" s="264">
        <v>120</v>
      </c>
      <c r="AD19" s="264">
        <v>100</v>
      </c>
      <c r="AE19" s="264">
        <v>80</v>
      </c>
      <c r="AF19" s="264">
        <v>70</v>
      </c>
      <c r="AG19" s="264">
        <v>60</v>
      </c>
      <c r="AH19" s="264">
        <v>55</v>
      </c>
      <c r="AI19" s="264">
        <v>50</v>
      </c>
      <c r="AJ19" s="264">
        <v>45</v>
      </c>
      <c r="AK19" s="264">
        <v>40</v>
      </c>
    </row>
    <row r="20" spans="1:37" ht="18.75" customHeight="1">
      <c r="A20" s="253" t="s">
        <v>58</v>
      </c>
      <c r="B20" s="313" t="str">
        <f>E9</f>
        <v xml:space="preserve">LEDÉNYI </v>
      </c>
      <c r="C20" s="313"/>
      <c r="D20" s="321" t="s">
        <v>157</v>
      </c>
      <c r="E20" s="320"/>
      <c r="F20" s="319"/>
      <c r="G20" s="319"/>
      <c r="H20" s="321" t="s">
        <v>158</v>
      </c>
      <c r="I20" s="320"/>
      <c r="J20" s="317"/>
      <c r="K20" s="193"/>
      <c r="L20" s="193"/>
      <c r="M20" s="193"/>
      <c r="Y20" s="264"/>
      <c r="Z20" s="264"/>
      <c r="AA20" s="264" t="s">
        <v>85</v>
      </c>
      <c r="AB20" s="264">
        <v>120</v>
      </c>
      <c r="AC20" s="264">
        <v>90</v>
      </c>
      <c r="AD20" s="264">
        <v>65</v>
      </c>
      <c r="AE20" s="264">
        <v>55</v>
      </c>
      <c r="AF20" s="264">
        <v>50</v>
      </c>
      <c r="AG20" s="264">
        <v>45</v>
      </c>
      <c r="AH20" s="264">
        <v>40</v>
      </c>
      <c r="AI20" s="264">
        <v>35</v>
      </c>
      <c r="AJ20" s="264">
        <v>25</v>
      </c>
      <c r="AK20" s="264">
        <v>20</v>
      </c>
    </row>
    <row r="21" spans="1:37" ht="18.75" customHeight="1">
      <c r="A21" s="253" t="s">
        <v>59</v>
      </c>
      <c r="B21" s="313" t="str">
        <f>E11</f>
        <v xml:space="preserve">HUANG </v>
      </c>
      <c r="C21" s="313"/>
      <c r="D21" s="321" t="s">
        <v>159</v>
      </c>
      <c r="E21" s="320"/>
      <c r="F21" s="321" t="s">
        <v>160</v>
      </c>
      <c r="G21" s="320"/>
      <c r="H21" s="319"/>
      <c r="I21" s="319"/>
      <c r="J21" s="317"/>
      <c r="K21" s="193"/>
      <c r="L21" s="193"/>
      <c r="M21" s="193"/>
      <c r="Y21" s="264"/>
      <c r="Z21" s="264"/>
      <c r="AA21" s="264" t="s">
        <v>86</v>
      </c>
      <c r="AB21" s="264">
        <v>90</v>
      </c>
      <c r="AC21" s="264">
        <v>60</v>
      </c>
      <c r="AD21" s="264">
        <v>45</v>
      </c>
      <c r="AE21" s="264">
        <v>34</v>
      </c>
      <c r="AF21" s="264">
        <v>27</v>
      </c>
      <c r="AG21" s="264">
        <v>22</v>
      </c>
      <c r="AH21" s="264">
        <v>18</v>
      </c>
      <c r="AI21" s="264">
        <v>15</v>
      </c>
      <c r="AJ21" s="264">
        <v>12</v>
      </c>
      <c r="AK21" s="264">
        <v>9</v>
      </c>
    </row>
    <row r="22" spans="1:37">
      <c r="A22" s="193"/>
      <c r="B22" s="193"/>
      <c r="C22" s="193"/>
      <c r="D22" s="317"/>
      <c r="E22" s="317"/>
      <c r="F22" s="317"/>
      <c r="G22" s="317"/>
      <c r="H22" s="317"/>
      <c r="I22" s="317"/>
      <c r="J22" s="317"/>
      <c r="K22" s="193"/>
      <c r="L22" s="193"/>
      <c r="M22" s="193"/>
      <c r="Y22" s="264"/>
      <c r="Z22" s="264"/>
      <c r="AA22" s="264" t="s">
        <v>87</v>
      </c>
      <c r="AB22" s="264">
        <v>60</v>
      </c>
      <c r="AC22" s="264">
        <v>40</v>
      </c>
      <c r="AD22" s="264">
        <v>30</v>
      </c>
      <c r="AE22" s="264">
        <v>20</v>
      </c>
      <c r="AF22" s="264">
        <v>18</v>
      </c>
      <c r="AG22" s="264">
        <v>15</v>
      </c>
      <c r="AH22" s="264">
        <v>12</v>
      </c>
      <c r="AI22" s="264">
        <v>10</v>
      </c>
      <c r="AJ22" s="264">
        <v>8</v>
      </c>
      <c r="AK22" s="264">
        <v>6</v>
      </c>
    </row>
    <row r="23" spans="1:37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64"/>
      <c r="Z23" s="264"/>
      <c r="AA23" s="264" t="s">
        <v>88</v>
      </c>
      <c r="AB23" s="264">
        <v>40</v>
      </c>
      <c r="AC23" s="264">
        <v>25</v>
      </c>
      <c r="AD23" s="264">
        <v>18</v>
      </c>
      <c r="AE23" s="264">
        <v>13</v>
      </c>
      <c r="AF23" s="264">
        <v>8</v>
      </c>
      <c r="AG23" s="264">
        <v>7</v>
      </c>
      <c r="AH23" s="264">
        <v>6</v>
      </c>
      <c r="AI23" s="264">
        <v>5</v>
      </c>
      <c r="AJ23" s="264">
        <v>4</v>
      </c>
      <c r="AK23" s="264">
        <v>3</v>
      </c>
    </row>
    <row r="24" spans="1:37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64"/>
      <c r="Z24" s="264"/>
      <c r="AA24" s="264" t="s">
        <v>89</v>
      </c>
      <c r="AB24" s="264">
        <v>25</v>
      </c>
      <c r="AC24" s="264">
        <v>15</v>
      </c>
      <c r="AD24" s="264">
        <v>13</v>
      </c>
      <c r="AE24" s="264">
        <v>7</v>
      </c>
      <c r="AF24" s="264">
        <v>6</v>
      </c>
      <c r="AG24" s="264">
        <v>5</v>
      </c>
      <c r="AH24" s="264">
        <v>4</v>
      </c>
      <c r="AI24" s="264">
        <v>3</v>
      </c>
      <c r="AJ24" s="264">
        <v>2</v>
      </c>
      <c r="AK24" s="264">
        <v>1</v>
      </c>
    </row>
    <row r="25" spans="1:37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64"/>
      <c r="Z25" s="264"/>
      <c r="AA25" s="264" t="s">
        <v>94</v>
      </c>
      <c r="AB25" s="264">
        <v>15</v>
      </c>
      <c r="AC25" s="264">
        <v>10</v>
      </c>
      <c r="AD25" s="264">
        <v>8</v>
      </c>
      <c r="AE25" s="264">
        <v>4</v>
      </c>
      <c r="AF25" s="264">
        <v>3</v>
      </c>
      <c r="AG25" s="264">
        <v>2</v>
      </c>
      <c r="AH25" s="264">
        <v>1</v>
      </c>
      <c r="AI25" s="264">
        <v>0</v>
      </c>
      <c r="AJ25" s="264">
        <v>0</v>
      </c>
      <c r="AK25" s="264">
        <v>0</v>
      </c>
    </row>
    <row r="26" spans="1:37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64"/>
      <c r="Z26" s="264"/>
      <c r="AA26" s="264" t="s">
        <v>90</v>
      </c>
      <c r="AB26" s="264">
        <v>10</v>
      </c>
      <c r="AC26" s="264">
        <v>6</v>
      </c>
      <c r="AD26" s="264">
        <v>4</v>
      </c>
      <c r="AE26" s="264">
        <v>2</v>
      </c>
      <c r="AF26" s="264">
        <v>1</v>
      </c>
      <c r="AG26" s="264">
        <v>0</v>
      </c>
      <c r="AH26" s="264">
        <v>0</v>
      </c>
      <c r="AI26" s="264">
        <v>0</v>
      </c>
      <c r="AJ26" s="264">
        <v>0</v>
      </c>
      <c r="AK26" s="264">
        <v>0</v>
      </c>
    </row>
    <row r="27" spans="1:37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64"/>
      <c r="Z27" s="264"/>
      <c r="AA27" s="264" t="s">
        <v>91</v>
      </c>
      <c r="AB27" s="264">
        <v>3</v>
      </c>
      <c r="AC27" s="264">
        <v>2</v>
      </c>
      <c r="AD27" s="264">
        <v>1</v>
      </c>
      <c r="AE27" s="264">
        <v>0</v>
      </c>
      <c r="AF27" s="264">
        <v>0</v>
      </c>
      <c r="AG27" s="264">
        <v>0</v>
      </c>
      <c r="AH27" s="264">
        <v>0</v>
      </c>
      <c r="AI27" s="264">
        <v>0</v>
      </c>
      <c r="AJ27" s="264">
        <v>0</v>
      </c>
      <c r="AK27" s="264">
        <v>0</v>
      </c>
    </row>
    <row r="28" spans="1:37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2"/>
      <c r="O32" s="209"/>
      <c r="P32" s="209"/>
      <c r="Q32" s="209"/>
      <c r="R32" s="209"/>
      <c r="S32" s="209"/>
    </row>
    <row r="33" spans="1:19">
      <c r="A33" s="110" t="s">
        <v>38</v>
      </c>
      <c r="B33" s="111"/>
      <c r="C33" s="165"/>
      <c r="D33" s="225" t="s">
        <v>2</v>
      </c>
      <c r="E33" s="226" t="s">
        <v>40</v>
      </c>
      <c r="F33" s="244"/>
      <c r="G33" s="225" t="s">
        <v>2</v>
      </c>
      <c r="H33" s="226" t="s">
        <v>49</v>
      </c>
      <c r="I33" s="119"/>
      <c r="J33" s="226" t="s">
        <v>50</v>
      </c>
      <c r="K33" s="118" t="s">
        <v>51</v>
      </c>
      <c r="L33" s="31"/>
      <c r="M33" s="300"/>
      <c r="N33" s="299"/>
      <c r="O33" s="209"/>
      <c r="P33" s="219"/>
      <c r="Q33" s="219"/>
      <c r="R33" s="220"/>
      <c r="S33" s="209"/>
    </row>
    <row r="34" spans="1:19">
      <c r="A34" s="196" t="s">
        <v>39</v>
      </c>
      <c r="B34" s="197"/>
      <c r="C34" s="198"/>
      <c r="D34" s="227"/>
      <c r="E34" s="312"/>
      <c r="F34" s="312"/>
      <c r="G34" s="238" t="s">
        <v>3</v>
      </c>
      <c r="H34" s="197"/>
      <c r="I34" s="228"/>
      <c r="J34" s="239"/>
      <c r="K34" s="194" t="s">
        <v>41</v>
      </c>
      <c r="L34" s="245"/>
      <c r="M34" s="233"/>
      <c r="O34" s="209"/>
      <c r="P34" s="221"/>
      <c r="Q34" s="221"/>
      <c r="R34" s="222"/>
      <c r="S34" s="209"/>
    </row>
    <row r="35" spans="1:19">
      <c r="A35" s="199" t="s">
        <v>48</v>
      </c>
      <c r="B35" s="117"/>
      <c r="C35" s="200"/>
      <c r="D35" s="230"/>
      <c r="E35" s="310"/>
      <c r="F35" s="310"/>
      <c r="G35" s="240" t="s">
        <v>4</v>
      </c>
      <c r="H35" s="231"/>
      <c r="I35" s="232"/>
      <c r="J35" s="82"/>
      <c r="K35" s="242"/>
      <c r="L35" s="192"/>
      <c r="M35" s="237"/>
      <c r="O35" s="209"/>
      <c r="P35" s="222"/>
      <c r="Q35" s="223"/>
      <c r="R35" s="222"/>
      <c r="S35" s="209"/>
    </row>
    <row r="36" spans="1:19">
      <c r="A36" s="132"/>
      <c r="B36" s="133"/>
      <c r="C36" s="134"/>
      <c r="D36" s="230"/>
      <c r="E36" s="234"/>
      <c r="F36" s="235"/>
      <c r="G36" s="240" t="s">
        <v>5</v>
      </c>
      <c r="H36" s="231"/>
      <c r="I36" s="232"/>
      <c r="J36" s="82"/>
      <c r="K36" s="194" t="s">
        <v>42</v>
      </c>
      <c r="L36" s="245"/>
      <c r="M36" s="229"/>
      <c r="O36" s="209"/>
      <c r="P36" s="221"/>
      <c r="Q36" s="221"/>
      <c r="R36" s="222"/>
      <c r="S36" s="209"/>
    </row>
    <row r="37" spans="1:19">
      <c r="A37" s="112"/>
      <c r="B37" s="163"/>
      <c r="C37" s="113"/>
      <c r="D37" s="230"/>
      <c r="E37" s="234"/>
      <c r="F37" s="235"/>
      <c r="G37" s="240" t="s">
        <v>6</v>
      </c>
      <c r="H37" s="231"/>
      <c r="I37" s="232"/>
      <c r="J37" s="82"/>
      <c r="K37" s="243"/>
      <c r="L37" s="235"/>
      <c r="M37" s="233"/>
      <c r="O37" s="209"/>
      <c r="P37" s="222"/>
      <c r="Q37" s="223"/>
      <c r="R37" s="222"/>
      <c r="S37" s="209"/>
    </row>
    <row r="38" spans="1:19">
      <c r="A38" s="121"/>
      <c r="B38" s="135"/>
      <c r="C38" s="164"/>
      <c r="D38" s="230"/>
      <c r="E38" s="234"/>
      <c r="F38" s="235"/>
      <c r="G38" s="240" t="s">
        <v>7</v>
      </c>
      <c r="H38" s="231"/>
      <c r="I38" s="232"/>
      <c r="J38" s="82"/>
      <c r="K38" s="199"/>
      <c r="L38" s="192"/>
      <c r="M38" s="237"/>
      <c r="O38" s="209"/>
      <c r="P38" s="222"/>
      <c r="Q38" s="223"/>
      <c r="R38" s="222"/>
      <c r="S38" s="209"/>
    </row>
    <row r="39" spans="1:19">
      <c r="A39" s="122"/>
      <c r="B39" s="138"/>
      <c r="C39" s="113"/>
      <c r="D39" s="230"/>
      <c r="E39" s="234"/>
      <c r="F39" s="235"/>
      <c r="G39" s="240" t="s">
        <v>8</v>
      </c>
      <c r="H39" s="231"/>
      <c r="I39" s="232"/>
      <c r="J39" s="82"/>
      <c r="K39" s="194" t="s">
        <v>31</v>
      </c>
      <c r="L39" s="245"/>
      <c r="M39" s="229"/>
      <c r="O39" s="209"/>
      <c r="P39" s="221"/>
      <c r="Q39" s="221"/>
      <c r="R39" s="222"/>
      <c r="S39" s="209"/>
    </row>
    <row r="40" spans="1:19">
      <c r="A40" s="122"/>
      <c r="B40" s="138"/>
      <c r="C40" s="130"/>
      <c r="D40" s="230"/>
      <c r="E40" s="234"/>
      <c r="F40" s="235"/>
      <c r="G40" s="240" t="s">
        <v>9</v>
      </c>
      <c r="H40" s="231"/>
      <c r="I40" s="232"/>
      <c r="J40" s="82"/>
      <c r="K40" s="243"/>
      <c r="L40" s="235"/>
      <c r="M40" s="233"/>
      <c r="O40" s="209"/>
      <c r="P40" s="222"/>
      <c r="Q40" s="223"/>
      <c r="R40" s="222"/>
      <c r="S40" s="209"/>
    </row>
    <row r="41" spans="1:19">
      <c r="A41" s="123"/>
      <c r="B41" s="120"/>
      <c r="C41" s="131"/>
      <c r="D41" s="236"/>
      <c r="E41" s="114"/>
      <c r="F41" s="192"/>
      <c r="G41" s="241" t="s">
        <v>10</v>
      </c>
      <c r="H41" s="117"/>
      <c r="I41" s="195"/>
      <c r="J41" s="115"/>
      <c r="K41" s="199" t="str">
        <f>L4</f>
        <v>Kádár László</v>
      </c>
      <c r="L41" s="192"/>
      <c r="M41" s="237"/>
      <c r="O41" s="209"/>
      <c r="P41" s="222"/>
      <c r="Q41" s="223"/>
      <c r="R41" s="224"/>
      <c r="S41" s="209"/>
    </row>
    <row r="42" spans="1:19">
      <c r="O42" s="209"/>
      <c r="P42" s="209"/>
      <c r="Q42" s="209"/>
      <c r="R42" s="209"/>
      <c r="S42" s="209"/>
    </row>
    <row r="43" spans="1:19">
      <c r="O43" s="209"/>
      <c r="P43" s="209"/>
      <c r="Q43" s="209"/>
      <c r="R43" s="209"/>
      <c r="S43" s="209"/>
    </row>
  </sheetData>
  <mergeCells count="20">
    <mergeCell ref="H18:I18"/>
    <mergeCell ref="B18:C18"/>
    <mergeCell ref="F19:G19"/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H19:I19"/>
    <mergeCell ref="D20:E20"/>
    <mergeCell ref="F20:G20"/>
    <mergeCell ref="H20:I20"/>
    <mergeCell ref="E35:F35"/>
    <mergeCell ref="F21:G21"/>
    <mergeCell ref="H21:I21"/>
  </mergeCells>
  <phoneticPr fontId="45" type="noConversion"/>
  <conditionalFormatting sqref="E7 E9 E11">
    <cfRule type="cellIs" dxfId="49" priority="1" stopIfTrue="1" operator="equal">
      <formula>"Bye"</formula>
    </cfRule>
  </conditionalFormatting>
  <conditionalFormatting sqref="R41">
    <cfRule type="expression" dxfId="4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D13" sqref="D13"/>
    </sheetView>
  </sheetViews>
  <sheetFormatPr defaultRowHeight="12.75"/>
  <cols>
    <col min="1" max="1" width="3.85546875" customWidth="1"/>
    <col min="2" max="2" width="13.28515625" customWidth="1"/>
    <col min="3" max="3" width="11.85546875" customWidth="1"/>
    <col min="4" max="4" width="11.85546875" style="39" customWidth="1"/>
    <col min="5" max="5" width="10.7109375" style="292" customWidth="1"/>
    <col min="6" max="6" width="6.140625" style="88" hidden="1" customWidth="1"/>
    <col min="7" max="7" width="35" style="88" customWidth="1"/>
    <col min="8" max="8" width="7.7109375" style="39" customWidth="1"/>
    <col min="9" max="13" width="7.42578125" style="39" hidden="1" customWidth="1"/>
    <col min="14" max="15" width="7.42578125" style="39" customWidth="1"/>
    <col min="16" max="16" width="7.42578125" style="39" hidden="1" customWidth="1"/>
    <col min="17" max="17" width="7.42578125" style="39" customWidth="1"/>
  </cols>
  <sheetData>
    <row r="1" spans="1:17" ht="26.25">
      <c r="A1" s="141" t="str">
        <f>Altalanos!$A$6</f>
        <v>Török Play+Stay Kupa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5" thickBot="1">
      <c r="B2" s="85" t="s">
        <v>46</v>
      </c>
      <c r="C2" s="305" t="str">
        <f>Altalanos!$B$8</f>
        <v>piros fiú</v>
      </c>
      <c r="D2" s="99"/>
      <c r="E2" s="159" t="s">
        <v>32</v>
      </c>
      <c r="F2" s="89"/>
      <c r="G2" s="89"/>
      <c r="H2" s="284"/>
      <c r="I2" s="284"/>
      <c r="J2" s="84"/>
      <c r="K2" s="84"/>
      <c r="L2" s="84"/>
      <c r="M2" s="84"/>
      <c r="N2" s="93"/>
      <c r="O2" s="79"/>
      <c r="P2" s="79"/>
      <c r="Q2" s="93"/>
    </row>
    <row r="3" spans="1:17" s="2" customFormat="1" ht="13.5" thickBot="1">
      <c r="A3" s="277" t="s">
        <v>45</v>
      </c>
      <c r="B3" s="282"/>
      <c r="C3" s="282"/>
      <c r="D3" s="282"/>
      <c r="E3" s="282"/>
      <c r="F3" s="282"/>
      <c r="G3" s="282"/>
      <c r="H3" s="282"/>
      <c r="I3" s="283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>
      <c r="A4" s="49" t="s">
        <v>22</v>
      </c>
      <c r="B4" s="49"/>
      <c r="C4" s="47" t="s">
        <v>19</v>
      </c>
      <c r="D4" s="49" t="s">
        <v>27</v>
      </c>
      <c r="E4" s="80"/>
      <c r="G4" s="102"/>
      <c r="H4" s="294" t="s">
        <v>28</v>
      </c>
      <c r="I4" s="289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5" thickBot="1">
      <c r="A5" s="153">
        <f>Altalanos!$A$10</f>
        <v>44611</v>
      </c>
      <c r="B5" s="153"/>
      <c r="C5" s="86" t="str">
        <f>Altalanos!$C$10</f>
        <v>Szentendre</v>
      </c>
      <c r="D5" s="87" t="str">
        <f>Altalanos!$D$10</f>
        <v xml:space="preserve">  </v>
      </c>
      <c r="E5" s="87"/>
      <c r="F5" s="87"/>
      <c r="G5" s="87"/>
      <c r="H5" s="173" t="str">
        <f>Altalanos!$E$10</f>
        <v>Kádár László</v>
      </c>
      <c r="I5" s="295"/>
      <c r="J5" s="106"/>
      <c r="K5" s="81"/>
      <c r="L5" s="81"/>
      <c r="M5" s="81"/>
      <c r="N5" s="106"/>
      <c r="O5" s="87"/>
      <c r="P5" s="87"/>
      <c r="Q5" s="298"/>
    </row>
    <row r="6" spans="1:17" ht="30" customHeight="1" thickBot="1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85" t="s">
        <v>35</v>
      </c>
      <c r="I6" s="286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95" customHeight="1">
      <c r="A7" s="147">
        <v>1</v>
      </c>
      <c r="B7" s="308" t="s">
        <v>131</v>
      </c>
      <c r="C7" s="308" t="s">
        <v>130</v>
      </c>
      <c r="D7" t="s">
        <v>123</v>
      </c>
      <c r="E7" t="s">
        <v>111</v>
      </c>
      <c r="F7" s="278"/>
      <c r="G7" s="279"/>
      <c r="H7" s="91"/>
      <c r="I7" s="91"/>
      <c r="J7" s="144"/>
      <c r="K7" s="142"/>
      <c r="L7" s="146"/>
      <c r="M7" s="142"/>
      <c r="N7" s="137"/>
      <c r="O7" s="302"/>
      <c r="P7" s="108"/>
      <c r="Q7" s="92"/>
    </row>
    <row r="8" spans="1:17" s="11" customFormat="1" ht="18.95" customHeight="1">
      <c r="A8" s="147">
        <v>2</v>
      </c>
      <c r="B8" s="308" t="s">
        <v>133</v>
      </c>
      <c r="C8" s="308" t="s">
        <v>132</v>
      </c>
      <c r="D8" t="s">
        <v>124</v>
      </c>
      <c r="E8" t="s">
        <v>112</v>
      </c>
      <c r="F8" s="280"/>
      <c r="G8" s="281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95" customHeight="1">
      <c r="A9" s="147">
        <v>3</v>
      </c>
      <c r="B9" s="308" t="s">
        <v>135</v>
      </c>
      <c r="C9" s="308" t="s">
        <v>134</v>
      </c>
      <c r="D9" t="s">
        <v>125</v>
      </c>
      <c r="E9" t="s">
        <v>113</v>
      </c>
      <c r="F9" s="280"/>
      <c r="G9" s="281"/>
      <c r="H9" s="91"/>
      <c r="I9" s="91"/>
      <c r="J9" s="144"/>
      <c r="K9" s="142"/>
      <c r="L9" s="146"/>
      <c r="M9" s="142"/>
      <c r="N9" s="137"/>
      <c r="O9" s="91"/>
      <c r="P9" s="291"/>
      <c r="Q9" s="167"/>
    </row>
    <row r="10" spans="1:17" s="11" customFormat="1" ht="18.95" customHeight="1">
      <c r="A10" s="147">
        <v>4</v>
      </c>
      <c r="B10" s="308" t="s">
        <v>137</v>
      </c>
      <c r="C10" s="308" t="s">
        <v>136</v>
      </c>
      <c r="D10" t="s">
        <v>126</v>
      </c>
      <c r="E10" t="s">
        <v>114</v>
      </c>
      <c r="F10" s="280"/>
      <c r="G10" s="281"/>
      <c r="H10" s="91"/>
      <c r="I10" s="91"/>
      <c r="J10" s="144"/>
      <c r="K10" s="142"/>
      <c r="L10" s="146"/>
      <c r="M10" s="142"/>
      <c r="N10" s="137"/>
      <c r="O10" s="91"/>
      <c r="P10" s="290"/>
      <c r="Q10" s="287"/>
    </row>
    <row r="11" spans="1:17" s="11" customFormat="1" ht="18.95" customHeight="1">
      <c r="A11" s="147">
        <v>5</v>
      </c>
      <c r="B11" s="308" t="s">
        <v>138</v>
      </c>
      <c r="C11" s="308" t="s">
        <v>139</v>
      </c>
      <c r="D11" t="s">
        <v>123</v>
      </c>
      <c r="E11" t="s">
        <v>115</v>
      </c>
      <c r="F11" s="280"/>
      <c r="G11" s="281"/>
      <c r="H11" s="91"/>
      <c r="I11" s="91"/>
      <c r="J11" s="144"/>
      <c r="K11" s="142"/>
      <c r="L11" s="146"/>
      <c r="M11" s="142"/>
      <c r="N11" s="137"/>
      <c r="O11" s="91"/>
      <c r="P11" s="290"/>
      <c r="Q11" s="287"/>
    </row>
    <row r="12" spans="1:17" s="11" customFormat="1" ht="18.95" customHeight="1">
      <c r="A12" s="147">
        <v>6</v>
      </c>
      <c r="B12" s="90"/>
      <c r="C12" s="90"/>
      <c r="D12" s="91"/>
      <c r="E12" s="162"/>
      <c r="F12" s="280"/>
      <c r="G12" s="281"/>
      <c r="H12" s="91"/>
      <c r="I12" s="91"/>
      <c r="J12" s="144"/>
      <c r="K12" s="142"/>
      <c r="L12" s="146"/>
      <c r="M12" s="142"/>
      <c r="N12" s="137"/>
      <c r="O12" s="91"/>
      <c r="P12" s="290"/>
      <c r="Q12" s="287"/>
    </row>
    <row r="13" spans="1:17" s="11" customFormat="1" ht="18.95" customHeight="1">
      <c r="A13" s="147">
        <v>7</v>
      </c>
      <c r="B13" s="90"/>
      <c r="C13" s="90"/>
      <c r="D13" s="91"/>
      <c r="E13" s="162"/>
      <c r="F13" s="280"/>
      <c r="G13" s="281"/>
      <c r="H13" s="91"/>
      <c r="I13" s="91"/>
      <c r="J13" s="144"/>
      <c r="K13" s="142"/>
      <c r="L13" s="146"/>
      <c r="M13" s="142"/>
      <c r="N13" s="137"/>
      <c r="O13" s="91"/>
      <c r="P13" s="290"/>
      <c r="Q13" s="287"/>
    </row>
    <row r="14" spans="1:17" s="11" customFormat="1" ht="18.95" customHeight="1">
      <c r="A14" s="147">
        <v>8</v>
      </c>
      <c r="B14" s="90"/>
      <c r="C14" s="90"/>
      <c r="D14" s="91"/>
      <c r="E14" s="162"/>
      <c r="F14" s="280"/>
      <c r="G14" s="281"/>
      <c r="H14" s="91"/>
      <c r="I14" s="91"/>
      <c r="J14" s="144"/>
      <c r="K14" s="142"/>
      <c r="L14" s="146"/>
      <c r="M14" s="142"/>
      <c r="N14" s="137"/>
      <c r="O14" s="91"/>
      <c r="P14" s="290"/>
      <c r="Q14" s="287"/>
    </row>
    <row r="15" spans="1:17" s="11" customFormat="1" ht="18.95" customHeight="1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95" customHeight="1">
      <c r="A16" s="147">
        <v>10</v>
      </c>
      <c r="B16" s="301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95" customHeight="1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95" customHeight="1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95" customHeight="1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95" customHeight="1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95" customHeight="1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95" customHeight="1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95" customHeight="1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95" customHeight="1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95" customHeight="1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95" customHeight="1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95" customHeight="1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95" customHeight="1">
      <c r="A28" s="147">
        <v>22</v>
      </c>
      <c r="B28" s="90"/>
      <c r="C28" s="90"/>
      <c r="D28" s="91"/>
      <c r="E28" s="303"/>
      <c r="F28" s="296"/>
      <c r="G28" s="297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95" customHeight="1">
      <c r="A29" s="147">
        <v>23</v>
      </c>
      <c r="B29" s="90"/>
      <c r="C29" s="90"/>
      <c r="D29" s="91"/>
      <c r="E29" s="304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95" customHeight="1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95" customHeight="1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95" customHeight="1">
      <c r="A32" s="147">
        <v>26</v>
      </c>
      <c r="B32" s="90"/>
      <c r="C32" s="90"/>
      <c r="D32" s="91"/>
      <c r="E32" s="293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95" customHeight="1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95" customHeight="1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95" customHeight="1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95" customHeight="1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95" customHeight="1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95" customHeight="1">
      <c r="A38" s="147">
        <v>32</v>
      </c>
      <c r="B38" s="90"/>
      <c r="C38" s="90"/>
      <c r="D38" s="91"/>
      <c r="E38" s="162"/>
      <c r="F38" s="107"/>
      <c r="G38" s="107"/>
      <c r="H38" s="288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95" customHeight="1">
      <c r="A39" s="147">
        <v>33</v>
      </c>
      <c r="B39" s="90"/>
      <c r="C39" s="90"/>
      <c r="D39" s="91"/>
      <c r="E39" s="162"/>
      <c r="F39" s="107"/>
      <c r="G39" s="107"/>
      <c r="H39" s="288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95" customHeight="1">
      <c r="A40" s="147">
        <v>34</v>
      </c>
      <c r="B40" s="90"/>
      <c r="C40" s="90"/>
      <c r="D40" s="91"/>
      <c r="E40" s="162"/>
      <c r="F40" s="107"/>
      <c r="G40" s="107"/>
      <c r="H40" s="288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95" customHeight="1">
      <c r="A41" s="147">
        <v>35</v>
      </c>
      <c r="B41" s="90"/>
      <c r="C41" s="90"/>
      <c r="D41" s="91"/>
      <c r="E41" s="162"/>
      <c r="F41" s="107"/>
      <c r="G41" s="107"/>
      <c r="H41" s="288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95" customHeight="1">
      <c r="A42" s="147">
        <v>36</v>
      </c>
      <c r="B42" s="90"/>
      <c r="C42" s="90"/>
      <c r="D42" s="91"/>
      <c r="E42" s="162"/>
      <c r="F42" s="107"/>
      <c r="G42" s="107"/>
      <c r="H42" s="288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95" customHeight="1">
      <c r="A43" s="147">
        <v>37</v>
      </c>
      <c r="B43" s="90"/>
      <c r="C43" s="90"/>
      <c r="D43" s="91"/>
      <c r="E43" s="162"/>
      <c r="F43" s="107"/>
      <c r="G43" s="107"/>
      <c r="H43" s="288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95" customHeight="1">
      <c r="A44" s="147">
        <v>38</v>
      </c>
      <c r="B44" s="90"/>
      <c r="C44" s="90"/>
      <c r="D44" s="91"/>
      <c r="E44" s="162"/>
      <c r="F44" s="107"/>
      <c r="G44" s="107"/>
      <c r="H44" s="288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95" customHeight="1">
      <c r="A45" s="147">
        <v>39</v>
      </c>
      <c r="B45" s="90"/>
      <c r="C45" s="90"/>
      <c r="D45" s="91"/>
      <c r="E45" s="162"/>
      <c r="F45" s="107"/>
      <c r="G45" s="107"/>
      <c r="H45" s="288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95" customHeight="1">
      <c r="A46" s="147">
        <v>40</v>
      </c>
      <c r="B46" s="90"/>
      <c r="C46" s="90"/>
      <c r="D46" s="91"/>
      <c r="E46" s="162"/>
      <c r="F46" s="107"/>
      <c r="G46" s="107"/>
      <c r="H46" s="288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95" customHeight="1">
      <c r="A47" s="147">
        <v>41</v>
      </c>
      <c r="B47" s="90"/>
      <c r="C47" s="90"/>
      <c r="D47" s="91"/>
      <c r="E47" s="162"/>
      <c r="F47" s="107"/>
      <c r="G47" s="107"/>
      <c r="H47" s="288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95" customHeight="1">
      <c r="A48" s="147">
        <v>42</v>
      </c>
      <c r="B48" s="90"/>
      <c r="C48" s="90"/>
      <c r="D48" s="91"/>
      <c r="E48" s="162"/>
      <c r="F48" s="107"/>
      <c r="G48" s="107"/>
      <c r="H48" s="288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95" customHeight="1">
      <c r="A49" s="147">
        <v>43</v>
      </c>
      <c r="B49" s="90"/>
      <c r="C49" s="90"/>
      <c r="D49" s="91"/>
      <c r="E49" s="162"/>
      <c r="F49" s="107"/>
      <c r="G49" s="107"/>
      <c r="H49" s="288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95" customHeight="1">
      <c r="A50" s="147">
        <v>44</v>
      </c>
      <c r="B50" s="90"/>
      <c r="C50" s="90"/>
      <c r="D50" s="91"/>
      <c r="E50" s="162"/>
      <c r="F50" s="107"/>
      <c r="G50" s="107"/>
      <c r="H50" s="288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95" customHeight="1">
      <c r="A51" s="147">
        <v>45</v>
      </c>
      <c r="B51" s="90"/>
      <c r="C51" s="90"/>
      <c r="D51" s="91"/>
      <c r="E51" s="162"/>
      <c r="F51" s="107"/>
      <c r="G51" s="107"/>
      <c r="H51" s="288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95" customHeight="1">
      <c r="A52" s="147">
        <v>46</v>
      </c>
      <c r="B52" s="90"/>
      <c r="C52" s="90"/>
      <c r="D52" s="91"/>
      <c r="E52" s="162"/>
      <c r="F52" s="107"/>
      <c r="G52" s="107"/>
      <c r="H52" s="288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95" customHeight="1">
      <c r="A53" s="147">
        <v>47</v>
      </c>
      <c r="B53" s="90"/>
      <c r="C53" s="90"/>
      <c r="D53" s="91"/>
      <c r="E53" s="162"/>
      <c r="F53" s="107"/>
      <c r="G53" s="107"/>
      <c r="H53" s="288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95" customHeight="1">
      <c r="A54" s="147">
        <v>48</v>
      </c>
      <c r="B54" s="90"/>
      <c r="C54" s="90"/>
      <c r="D54" s="91"/>
      <c r="E54" s="162"/>
      <c r="F54" s="107"/>
      <c r="G54" s="107"/>
      <c r="H54" s="288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95" customHeight="1">
      <c r="A55" s="147">
        <v>49</v>
      </c>
      <c r="B55" s="90"/>
      <c r="C55" s="90"/>
      <c r="D55" s="91"/>
      <c r="E55" s="162"/>
      <c r="F55" s="107"/>
      <c r="G55" s="107"/>
      <c r="H55" s="288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95" customHeight="1">
      <c r="A56" s="147">
        <v>50</v>
      </c>
      <c r="B56" s="90"/>
      <c r="C56" s="90"/>
      <c r="D56" s="91"/>
      <c r="E56" s="162"/>
      <c r="F56" s="107"/>
      <c r="G56" s="107"/>
      <c r="H56" s="288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95" customHeight="1">
      <c r="A57" s="147">
        <v>51</v>
      </c>
      <c r="B57" s="90"/>
      <c r="C57" s="90"/>
      <c r="D57" s="91"/>
      <c r="E57" s="162"/>
      <c r="F57" s="107"/>
      <c r="G57" s="107"/>
      <c r="H57" s="288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95" customHeight="1">
      <c r="A58" s="147">
        <v>52</v>
      </c>
      <c r="B58" s="90"/>
      <c r="C58" s="90"/>
      <c r="D58" s="91"/>
      <c r="E58" s="162"/>
      <c r="F58" s="107"/>
      <c r="G58" s="107"/>
      <c r="H58" s="288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95" customHeight="1">
      <c r="A59" s="147">
        <v>53</v>
      </c>
      <c r="B59" s="90"/>
      <c r="C59" s="90"/>
      <c r="D59" s="91"/>
      <c r="E59" s="162"/>
      <c r="F59" s="107"/>
      <c r="G59" s="107"/>
      <c r="H59" s="288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95" customHeight="1">
      <c r="A60" s="147">
        <v>54</v>
      </c>
      <c r="B60" s="90"/>
      <c r="C60" s="90"/>
      <c r="D60" s="91"/>
      <c r="E60" s="162"/>
      <c r="F60" s="107"/>
      <c r="G60" s="107"/>
      <c r="H60" s="288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95" customHeight="1">
      <c r="A61" s="147">
        <v>55</v>
      </c>
      <c r="B61" s="90"/>
      <c r="C61" s="90"/>
      <c r="D61" s="91"/>
      <c r="E61" s="162"/>
      <c r="F61" s="107"/>
      <c r="G61" s="107"/>
      <c r="H61" s="288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95" customHeight="1">
      <c r="A62" s="147">
        <v>56</v>
      </c>
      <c r="B62" s="90"/>
      <c r="C62" s="90"/>
      <c r="D62" s="91"/>
      <c r="E62" s="162"/>
      <c r="F62" s="107"/>
      <c r="G62" s="107"/>
      <c r="H62" s="288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95" customHeight="1">
      <c r="A63" s="147">
        <v>57</v>
      </c>
      <c r="B63" s="90"/>
      <c r="C63" s="90"/>
      <c r="D63" s="91"/>
      <c r="E63" s="162"/>
      <c r="F63" s="107"/>
      <c r="G63" s="107"/>
      <c r="H63" s="288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95" customHeight="1">
      <c r="A64" s="147">
        <v>58</v>
      </c>
      <c r="B64" s="90"/>
      <c r="C64" s="90"/>
      <c r="D64" s="91"/>
      <c r="E64" s="162"/>
      <c r="F64" s="107"/>
      <c r="G64" s="107"/>
      <c r="H64" s="288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95" customHeight="1">
      <c r="A65" s="147">
        <v>59</v>
      </c>
      <c r="B65" s="90"/>
      <c r="C65" s="90"/>
      <c r="D65" s="91"/>
      <c r="E65" s="162"/>
      <c r="F65" s="107"/>
      <c r="G65" s="107"/>
      <c r="H65" s="288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95" customHeight="1">
      <c r="A66" s="147">
        <v>60</v>
      </c>
      <c r="B66" s="90"/>
      <c r="C66" s="90"/>
      <c r="D66" s="91"/>
      <c r="E66" s="162"/>
      <c r="F66" s="107"/>
      <c r="G66" s="107"/>
      <c r="H66" s="288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95" customHeight="1">
      <c r="A67" s="147">
        <v>61</v>
      </c>
      <c r="B67" s="90"/>
      <c r="C67" s="90"/>
      <c r="D67" s="91"/>
      <c r="E67" s="162"/>
      <c r="F67" s="107"/>
      <c r="G67" s="107"/>
      <c r="H67" s="288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95" customHeight="1">
      <c r="A68" s="147">
        <v>62</v>
      </c>
      <c r="B68" s="90"/>
      <c r="C68" s="90"/>
      <c r="D68" s="91"/>
      <c r="E68" s="162"/>
      <c r="F68" s="107"/>
      <c r="G68" s="107"/>
      <c r="H68" s="288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95" customHeight="1">
      <c r="A69" s="147">
        <v>63</v>
      </c>
      <c r="B69" s="90"/>
      <c r="C69" s="90"/>
      <c r="D69" s="91"/>
      <c r="E69" s="162"/>
      <c r="F69" s="107"/>
      <c r="G69" s="107"/>
      <c r="H69" s="288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95" customHeight="1">
      <c r="A70" s="147">
        <v>64</v>
      </c>
      <c r="B70" s="90"/>
      <c r="C70" s="90"/>
      <c r="D70" s="91"/>
      <c r="E70" s="162"/>
      <c r="F70" s="107"/>
      <c r="G70" s="107"/>
      <c r="H70" s="288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95" customHeight="1">
      <c r="A71" s="147">
        <v>65</v>
      </c>
      <c r="B71" s="90"/>
      <c r="C71" s="90"/>
      <c r="D71" s="91"/>
      <c r="E71" s="162"/>
      <c r="F71" s="107"/>
      <c r="G71" s="107"/>
      <c r="H71" s="288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95" customHeight="1">
      <c r="A72" s="147">
        <v>66</v>
      </c>
      <c r="B72" s="90"/>
      <c r="C72" s="90"/>
      <c r="D72" s="91"/>
      <c r="E72" s="162"/>
      <c r="F72" s="107"/>
      <c r="G72" s="107"/>
      <c r="H72" s="288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95" customHeight="1">
      <c r="A73" s="147">
        <v>67</v>
      </c>
      <c r="B73" s="90"/>
      <c r="C73" s="90"/>
      <c r="D73" s="91"/>
      <c r="E73" s="162"/>
      <c r="F73" s="107"/>
      <c r="G73" s="107"/>
      <c r="H73" s="288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95" customHeight="1">
      <c r="A74" s="147">
        <v>68</v>
      </c>
      <c r="B74" s="90"/>
      <c r="C74" s="90"/>
      <c r="D74" s="91"/>
      <c r="E74" s="162"/>
      <c r="F74" s="107"/>
      <c r="G74" s="107"/>
      <c r="H74" s="288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95" customHeight="1">
      <c r="A75" s="147">
        <v>69</v>
      </c>
      <c r="B75" s="90"/>
      <c r="C75" s="90"/>
      <c r="D75" s="91"/>
      <c r="E75" s="162"/>
      <c r="F75" s="107"/>
      <c r="G75" s="107"/>
      <c r="H75" s="288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95" customHeight="1">
      <c r="A76" s="147">
        <v>70</v>
      </c>
      <c r="B76" s="90"/>
      <c r="C76" s="90"/>
      <c r="D76" s="91"/>
      <c r="E76" s="162"/>
      <c r="F76" s="107"/>
      <c r="G76" s="107"/>
      <c r="H76" s="288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95" customHeight="1">
      <c r="A77" s="147">
        <v>71</v>
      </c>
      <c r="B77" s="90"/>
      <c r="C77" s="90"/>
      <c r="D77" s="91"/>
      <c r="E77" s="162"/>
      <c r="F77" s="107"/>
      <c r="G77" s="107"/>
      <c r="H77" s="288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95" customHeight="1">
      <c r="A78" s="147">
        <v>72</v>
      </c>
      <c r="B78" s="90"/>
      <c r="C78" s="90"/>
      <c r="D78" s="91"/>
      <c r="E78" s="162"/>
      <c r="F78" s="107"/>
      <c r="G78" s="107"/>
      <c r="H78" s="288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95" customHeight="1">
      <c r="A79" s="147">
        <v>73</v>
      </c>
      <c r="B79" s="90"/>
      <c r="C79" s="90"/>
      <c r="D79" s="91"/>
      <c r="E79" s="162"/>
      <c r="F79" s="107"/>
      <c r="G79" s="107"/>
      <c r="H79" s="288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95" customHeight="1">
      <c r="A80" s="147">
        <v>74</v>
      </c>
      <c r="B80" s="90"/>
      <c r="C80" s="90"/>
      <c r="D80" s="91"/>
      <c r="E80" s="162"/>
      <c r="F80" s="107"/>
      <c r="G80" s="107"/>
      <c r="H80" s="288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95" customHeight="1">
      <c r="A81" s="147">
        <v>75</v>
      </c>
      <c r="B81" s="90"/>
      <c r="C81" s="90"/>
      <c r="D81" s="91"/>
      <c r="E81" s="162"/>
      <c r="F81" s="107"/>
      <c r="G81" s="107"/>
      <c r="H81" s="288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95" customHeight="1">
      <c r="A82" s="147">
        <v>76</v>
      </c>
      <c r="B82" s="90"/>
      <c r="C82" s="90"/>
      <c r="D82" s="91"/>
      <c r="E82" s="162"/>
      <c r="F82" s="107"/>
      <c r="G82" s="107"/>
      <c r="H82" s="288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95" customHeight="1">
      <c r="A83" s="147">
        <v>77</v>
      </c>
      <c r="B83" s="90"/>
      <c r="C83" s="90"/>
      <c r="D83" s="91"/>
      <c r="E83" s="162"/>
      <c r="F83" s="107"/>
      <c r="G83" s="107"/>
      <c r="H83" s="288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95" customHeight="1">
      <c r="A84" s="147">
        <v>78</v>
      </c>
      <c r="B84" s="90"/>
      <c r="C84" s="90"/>
      <c r="D84" s="91"/>
      <c r="E84" s="162"/>
      <c r="F84" s="107"/>
      <c r="G84" s="107"/>
      <c r="H84" s="288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95" customHeight="1">
      <c r="A85" s="147">
        <v>79</v>
      </c>
      <c r="B85" s="90"/>
      <c r="C85" s="90"/>
      <c r="D85" s="91"/>
      <c r="E85" s="162"/>
      <c r="F85" s="107"/>
      <c r="G85" s="107"/>
      <c r="H85" s="288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95" customHeight="1">
      <c r="A86" s="147">
        <v>80</v>
      </c>
      <c r="B86" s="90"/>
      <c r="C86" s="90"/>
      <c r="D86" s="91"/>
      <c r="E86" s="162"/>
      <c r="F86" s="107"/>
      <c r="G86" s="107"/>
      <c r="H86" s="288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95" customHeight="1">
      <c r="A87" s="147">
        <v>81</v>
      </c>
      <c r="B87" s="90"/>
      <c r="C87" s="90"/>
      <c r="D87" s="91"/>
      <c r="E87" s="162"/>
      <c r="F87" s="107"/>
      <c r="G87" s="107"/>
      <c r="H87" s="288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95" customHeight="1">
      <c r="A88" s="147">
        <v>82</v>
      </c>
      <c r="B88" s="90"/>
      <c r="C88" s="90"/>
      <c r="D88" s="91"/>
      <c r="E88" s="162"/>
      <c r="F88" s="107"/>
      <c r="G88" s="107"/>
      <c r="H88" s="288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95" customHeight="1">
      <c r="A89" s="147">
        <v>83</v>
      </c>
      <c r="B89" s="90"/>
      <c r="C89" s="90"/>
      <c r="D89" s="91"/>
      <c r="E89" s="162"/>
      <c r="F89" s="107"/>
      <c r="G89" s="107"/>
      <c r="H89" s="288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95" customHeight="1">
      <c r="A90" s="147">
        <v>84</v>
      </c>
      <c r="B90" s="90"/>
      <c r="C90" s="90"/>
      <c r="D90" s="91"/>
      <c r="E90" s="162"/>
      <c r="F90" s="107"/>
      <c r="G90" s="107"/>
      <c r="H90" s="288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95" customHeight="1">
      <c r="A91" s="147">
        <v>85</v>
      </c>
      <c r="B91" s="90"/>
      <c r="C91" s="90"/>
      <c r="D91" s="91"/>
      <c r="E91" s="162"/>
      <c r="F91" s="107"/>
      <c r="G91" s="107"/>
      <c r="H91" s="288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95" customHeight="1">
      <c r="A92" s="147">
        <v>86</v>
      </c>
      <c r="B92" s="90"/>
      <c r="C92" s="90"/>
      <c r="D92" s="91"/>
      <c r="E92" s="162"/>
      <c r="F92" s="107"/>
      <c r="G92" s="107"/>
      <c r="H92" s="288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95" customHeight="1">
      <c r="A93" s="147">
        <v>87</v>
      </c>
      <c r="B93" s="90"/>
      <c r="C93" s="90"/>
      <c r="D93" s="91"/>
      <c r="E93" s="162"/>
      <c r="F93" s="107"/>
      <c r="G93" s="107"/>
      <c r="H93" s="288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95" customHeight="1">
      <c r="A94" s="147">
        <v>88</v>
      </c>
      <c r="B94" s="90"/>
      <c r="C94" s="90"/>
      <c r="D94" s="91"/>
      <c r="E94" s="162"/>
      <c r="F94" s="107"/>
      <c r="G94" s="107"/>
      <c r="H94" s="288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95" customHeight="1">
      <c r="A95" s="147">
        <v>89</v>
      </c>
      <c r="B95" s="90"/>
      <c r="C95" s="90"/>
      <c r="D95" s="91"/>
      <c r="E95" s="162"/>
      <c r="F95" s="107"/>
      <c r="G95" s="107"/>
      <c r="H95" s="288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95" customHeight="1">
      <c r="A96" s="147">
        <v>90</v>
      </c>
      <c r="B96" s="90"/>
      <c r="C96" s="90"/>
      <c r="D96" s="91"/>
      <c r="E96" s="162"/>
      <c r="F96" s="107"/>
      <c r="G96" s="107"/>
      <c r="H96" s="288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95" customHeight="1">
      <c r="A97" s="147">
        <v>91</v>
      </c>
      <c r="B97" s="90"/>
      <c r="C97" s="90"/>
      <c r="D97" s="91"/>
      <c r="E97" s="162"/>
      <c r="F97" s="107"/>
      <c r="G97" s="107"/>
      <c r="H97" s="288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95" customHeight="1">
      <c r="A98" s="147">
        <v>92</v>
      </c>
      <c r="B98" s="90"/>
      <c r="C98" s="90"/>
      <c r="D98" s="91"/>
      <c r="E98" s="162"/>
      <c r="F98" s="107"/>
      <c r="G98" s="107"/>
      <c r="H98" s="288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95" customHeight="1">
      <c r="A99" s="147">
        <v>93</v>
      </c>
      <c r="B99" s="90"/>
      <c r="C99" s="90"/>
      <c r="D99" s="91"/>
      <c r="E99" s="162"/>
      <c r="F99" s="107"/>
      <c r="G99" s="107"/>
      <c r="H99" s="288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95" customHeight="1">
      <c r="A100" s="147">
        <v>94</v>
      </c>
      <c r="B100" s="90"/>
      <c r="C100" s="90"/>
      <c r="D100" s="91"/>
      <c r="E100" s="162"/>
      <c r="F100" s="107"/>
      <c r="G100" s="107"/>
      <c r="H100" s="288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95" customHeight="1">
      <c r="A101" s="147">
        <v>95</v>
      </c>
      <c r="B101" s="90"/>
      <c r="C101" s="90"/>
      <c r="D101" s="91"/>
      <c r="E101" s="162"/>
      <c r="F101" s="107"/>
      <c r="G101" s="107"/>
      <c r="H101" s="288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95" customHeight="1">
      <c r="A102" s="147">
        <v>96</v>
      </c>
      <c r="B102" s="90"/>
      <c r="C102" s="90"/>
      <c r="D102" s="91"/>
      <c r="E102" s="162"/>
      <c r="F102" s="107"/>
      <c r="G102" s="107"/>
      <c r="H102" s="288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95" customHeight="1">
      <c r="A103" s="147">
        <v>97</v>
      </c>
      <c r="B103" s="90"/>
      <c r="C103" s="90"/>
      <c r="D103" s="91"/>
      <c r="E103" s="162"/>
      <c r="F103" s="107"/>
      <c r="G103" s="107"/>
      <c r="H103" s="288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95" customHeight="1">
      <c r="A104" s="147">
        <v>98</v>
      </c>
      <c r="B104" s="90"/>
      <c r="C104" s="90"/>
      <c r="D104" s="91"/>
      <c r="E104" s="162"/>
      <c r="F104" s="107"/>
      <c r="G104" s="107"/>
      <c r="H104" s="288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95" customHeight="1">
      <c r="A105" s="147">
        <v>99</v>
      </c>
      <c r="B105" s="90"/>
      <c r="C105" s="90"/>
      <c r="D105" s="91"/>
      <c r="E105" s="162"/>
      <c r="F105" s="107"/>
      <c r="G105" s="107"/>
      <c r="H105" s="288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95" customHeight="1">
      <c r="A106" s="147">
        <v>100</v>
      </c>
      <c r="B106" s="90"/>
      <c r="C106" s="90"/>
      <c r="D106" s="91"/>
      <c r="E106" s="162"/>
      <c r="F106" s="107"/>
      <c r="G106" s="107"/>
      <c r="H106" s="288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95" customHeight="1">
      <c r="A107" s="147">
        <v>101</v>
      </c>
      <c r="B107" s="90"/>
      <c r="C107" s="90"/>
      <c r="D107" s="91"/>
      <c r="E107" s="162"/>
      <c r="F107" s="107"/>
      <c r="G107" s="107"/>
      <c r="H107" s="288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95" customHeight="1">
      <c r="A108" s="147">
        <v>102</v>
      </c>
      <c r="B108" s="90"/>
      <c r="C108" s="90"/>
      <c r="D108" s="91"/>
      <c r="E108" s="162"/>
      <c r="F108" s="107"/>
      <c r="G108" s="107"/>
      <c r="H108" s="288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95" customHeight="1">
      <c r="A109" s="147">
        <v>103</v>
      </c>
      <c r="B109" s="90"/>
      <c r="C109" s="90"/>
      <c r="D109" s="91"/>
      <c r="E109" s="162"/>
      <c r="F109" s="107"/>
      <c r="G109" s="107"/>
      <c r="H109" s="288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95" customHeight="1">
      <c r="A110" s="147">
        <v>104</v>
      </c>
      <c r="B110" s="90"/>
      <c r="C110" s="90"/>
      <c r="D110" s="91"/>
      <c r="E110" s="162"/>
      <c r="F110" s="107"/>
      <c r="G110" s="107"/>
      <c r="H110" s="288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95" customHeight="1">
      <c r="A111" s="147">
        <v>105</v>
      </c>
      <c r="B111" s="90"/>
      <c r="C111" s="90"/>
      <c r="D111" s="91"/>
      <c r="E111" s="162"/>
      <c r="F111" s="107"/>
      <c r="G111" s="107"/>
      <c r="H111" s="288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95" customHeight="1">
      <c r="A112" s="147">
        <v>106</v>
      </c>
      <c r="B112" s="90"/>
      <c r="C112" s="90"/>
      <c r="D112" s="91"/>
      <c r="E112" s="162"/>
      <c r="F112" s="107"/>
      <c r="G112" s="107"/>
      <c r="H112" s="288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95" customHeight="1">
      <c r="A113" s="147">
        <v>107</v>
      </c>
      <c r="B113" s="90"/>
      <c r="C113" s="90"/>
      <c r="D113" s="91"/>
      <c r="E113" s="162"/>
      <c r="F113" s="107"/>
      <c r="G113" s="107"/>
      <c r="H113" s="288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95" customHeight="1">
      <c r="A114" s="147">
        <v>108</v>
      </c>
      <c r="B114" s="90"/>
      <c r="C114" s="90"/>
      <c r="D114" s="91"/>
      <c r="E114" s="162"/>
      <c r="F114" s="107"/>
      <c r="G114" s="107"/>
      <c r="H114" s="288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95" customHeight="1">
      <c r="A115" s="147">
        <v>109</v>
      </c>
      <c r="B115" s="90"/>
      <c r="C115" s="90"/>
      <c r="D115" s="91"/>
      <c r="E115" s="162"/>
      <c r="F115" s="107"/>
      <c r="G115" s="107"/>
      <c r="H115" s="288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95" customHeight="1">
      <c r="A116" s="147">
        <v>110</v>
      </c>
      <c r="B116" s="90"/>
      <c r="C116" s="90"/>
      <c r="D116" s="91"/>
      <c r="E116" s="162"/>
      <c r="F116" s="107"/>
      <c r="G116" s="107"/>
      <c r="H116" s="288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95" customHeight="1">
      <c r="A117" s="147">
        <v>111</v>
      </c>
      <c r="B117" s="90"/>
      <c r="C117" s="90"/>
      <c r="D117" s="91"/>
      <c r="E117" s="162"/>
      <c r="F117" s="107"/>
      <c r="G117" s="107"/>
      <c r="H117" s="288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95" customHeight="1">
      <c r="A118" s="147">
        <v>112</v>
      </c>
      <c r="B118" s="90"/>
      <c r="C118" s="90"/>
      <c r="D118" s="91"/>
      <c r="E118" s="162"/>
      <c r="F118" s="107"/>
      <c r="G118" s="107"/>
      <c r="H118" s="288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95" customHeight="1">
      <c r="A119" s="147">
        <v>113</v>
      </c>
      <c r="B119" s="90"/>
      <c r="C119" s="90"/>
      <c r="D119" s="91"/>
      <c r="E119" s="162"/>
      <c r="F119" s="107"/>
      <c r="G119" s="107"/>
      <c r="H119" s="288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95" customHeight="1">
      <c r="A120" s="147">
        <v>114</v>
      </c>
      <c r="B120" s="90"/>
      <c r="C120" s="90"/>
      <c r="D120" s="91"/>
      <c r="E120" s="162"/>
      <c r="F120" s="107"/>
      <c r="G120" s="107"/>
      <c r="H120" s="288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95" customHeight="1">
      <c r="A121" s="147">
        <v>115</v>
      </c>
      <c r="B121" s="90"/>
      <c r="C121" s="90"/>
      <c r="D121" s="91"/>
      <c r="E121" s="162"/>
      <c r="F121" s="107"/>
      <c r="G121" s="107"/>
      <c r="H121" s="288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95" customHeight="1">
      <c r="A122" s="147">
        <v>116</v>
      </c>
      <c r="B122" s="90"/>
      <c r="C122" s="90"/>
      <c r="D122" s="91"/>
      <c r="E122" s="162"/>
      <c r="F122" s="107"/>
      <c r="G122" s="107"/>
      <c r="H122" s="288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95" customHeight="1">
      <c r="A123" s="147">
        <v>117</v>
      </c>
      <c r="B123" s="90"/>
      <c r="C123" s="90"/>
      <c r="D123" s="91"/>
      <c r="E123" s="162"/>
      <c r="F123" s="107"/>
      <c r="G123" s="107"/>
      <c r="H123" s="288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95" customHeight="1">
      <c r="A124" s="147">
        <v>118</v>
      </c>
      <c r="B124" s="90"/>
      <c r="C124" s="90"/>
      <c r="D124" s="91"/>
      <c r="E124" s="162"/>
      <c r="F124" s="107"/>
      <c r="G124" s="107"/>
      <c r="H124" s="288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95" customHeight="1">
      <c r="A125" s="147">
        <v>119</v>
      </c>
      <c r="B125" s="90"/>
      <c r="C125" s="90"/>
      <c r="D125" s="91"/>
      <c r="E125" s="162"/>
      <c r="F125" s="107"/>
      <c r="G125" s="107"/>
      <c r="H125" s="288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95" customHeight="1">
      <c r="A126" s="147">
        <v>120</v>
      </c>
      <c r="B126" s="90"/>
      <c r="C126" s="90"/>
      <c r="D126" s="91"/>
      <c r="E126" s="162"/>
      <c r="F126" s="107"/>
      <c r="G126" s="107"/>
      <c r="H126" s="288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95" customHeight="1">
      <c r="A127" s="147">
        <v>121</v>
      </c>
      <c r="B127" s="90"/>
      <c r="C127" s="90"/>
      <c r="D127" s="91"/>
      <c r="E127" s="162"/>
      <c r="F127" s="107"/>
      <c r="G127" s="107"/>
      <c r="H127" s="288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95" customHeight="1">
      <c r="A128" s="147">
        <v>122</v>
      </c>
      <c r="B128" s="90"/>
      <c r="C128" s="90"/>
      <c r="D128" s="91"/>
      <c r="E128" s="162"/>
      <c r="F128" s="107"/>
      <c r="G128" s="107"/>
      <c r="H128" s="288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95" customHeight="1">
      <c r="A129" s="147">
        <v>123</v>
      </c>
      <c r="B129" s="90"/>
      <c r="C129" s="90"/>
      <c r="D129" s="91"/>
      <c r="E129" s="162"/>
      <c r="F129" s="107"/>
      <c r="G129" s="107"/>
      <c r="H129" s="288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95" customHeight="1">
      <c r="A130" s="147">
        <v>124</v>
      </c>
      <c r="B130" s="90"/>
      <c r="C130" s="90"/>
      <c r="D130" s="91"/>
      <c r="E130" s="162"/>
      <c r="F130" s="107"/>
      <c r="G130" s="107"/>
      <c r="H130" s="288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95" customHeight="1">
      <c r="A131" s="147">
        <v>125</v>
      </c>
      <c r="B131" s="90"/>
      <c r="C131" s="90"/>
      <c r="D131" s="91"/>
      <c r="E131" s="162"/>
      <c r="F131" s="107"/>
      <c r="G131" s="107"/>
      <c r="H131" s="288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95" customHeight="1">
      <c r="A132" s="147">
        <v>126</v>
      </c>
      <c r="B132" s="90"/>
      <c r="C132" s="90"/>
      <c r="D132" s="91"/>
      <c r="E132" s="162"/>
      <c r="F132" s="107"/>
      <c r="G132" s="107"/>
      <c r="H132" s="288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95" customHeight="1">
      <c r="A133" s="147">
        <v>127</v>
      </c>
      <c r="B133" s="90"/>
      <c r="C133" s="90"/>
      <c r="D133" s="91"/>
      <c r="E133" s="162"/>
      <c r="F133" s="107"/>
      <c r="G133" s="107"/>
      <c r="H133" s="288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95" customHeight="1">
      <c r="A134" s="147">
        <v>128</v>
      </c>
      <c r="B134" s="90"/>
      <c r="C134" s="90"/>
      <c r="D134" s="91"/>
      <c r="E134" s="162"/>
      <c r="F134" s="107"/>
      <c r="G134" s="107"/>
      <c r="H134" s="288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>
      <c r="A135" s="147">
        <v>129</v>
      </c>
      <c r="B135" s="90"/>
      <c r="C135" s="90"/>
      <c r="D135" s="91"/>
      <c r="E135" s="162"/>
      <c r="F135" s="107"/>
      <c r="G135" s="107"/>
      <c r="H135" s="288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>
      <c r="A136" s="147">
        <v>130</v>
      </c>
      <c r="B136" s="90"/>
      <c r="C136" s="90"/>
      <c r="D136" s="91"/>
      <c r="E136" s="162"/>
      <c r="F136" s="107"/>
      <c r="G136" s="107"/>
      <c r="H136" s="288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>
      <c r="A137" s="147">
        <v>131</v>
      </c>
      <c r="B137" s="90"/>
      <c r="C137" s="90"/>
      <c r="D137" s="91"/>
      <c r="E137" s="162"/>
      <c r="F137" s="107"/>
      <c r="G137" s="107"/>
      <c r="H137" s="288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>
      <c r="A138" s="147">
        <v>132</v>
      </c>
      <c r="B138" s="90"/>
      <c r="C138" s="90"/>
      <c r="D138" s="91"/>
      <c r="E138" s="162"/>
      <c r="F138" s="107"/>
      <c r="G138" s="107"/>
      <c r="H138" s="288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>
      <c r="A139" s="147">
        <v>133</v>
      </c>
      <c r="B139" s="90"/>
      <c r="C139" s="90"/>
      <c r="D139" s="91"/>
      <c r="E139" s="162"/>
      <c r="F139" s="107"/>
      <c r="G139" s="107"/>
      <c r="H139" s="288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>
      <c r="A140" s="147">
        <v>134</v>
      </c>
      <c r="B140" s="90"/>
      <c r="C140" s="90"/>
      <c r="D140" s="91"/>
      <c r="E140" s="162"/>
      <c r="F140" s="107"/>
      <c r="G140" s="107"/>
      <c r="H140" s="288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>
      <c r="A141" s="147">
        <v>135</v>
      </c>
      <c r="B141" s="90"/>
      <c r="C141" s="90"/>
      <c r="D141" s="91"/>
      <c r="E141" s="162"/>
      <c r="F141" s="107"/>
      <c r="G141" s="107"/>
      <c r="H141" s="288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>
      <c r="A142" s="147">
        <v>136</v>
      </c>
      <c r="B142" s="90"/>
      <c r="C142" s="90"/>
      <c r="D142" s="91"/>
      <c r="E142" s="162"/>
      <c r="F142" s="107"/>
      <c r="G142" s="107"/>
      <c r="H142" s="288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>
      <c r="A143" s="147">
        <v>137</v>
      </c>
      <c r="B143" s="90"/>
      <c r="C143" s="90"/>
      <c r="D143" s="91"/>
      <c r="E143" s="162"/>
      <c r="F143" s="107"/>
      <c r="G143" s="107"/>
      <c r="H143" s="288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>
      <c r="A144" s="147">
        <v>138</v>
      </c>
      <c r="B144" s="90"/>
      <c r="C144" s="90"/>
      <c r="D144" s="91"/>
      <c r="E144" s="162"/>
      <c r="F144" s="107"/>
      <c r="G144" s="107"/>
      <c r="H144" s="288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>
      <c r="A145" s="147">
        <v>139</v>
      </c>
      <c r="B145" s="90"/>
      <c r="C145" s="90"/>
      <c r="D145" s="91"/>
      <c r="E145" s="162"/>
      <c r="F145" s="107"/>
      <c r="G145" s="107"/>
      <c r="H145" s="288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>
      <c r="A146" s="147">
        <v>140</v>
      </c>
      <c r="B146" s="90"/>
      <c r="C146" s="90"/>
      <c r="D146" s="91"/>
      <c r="E146" s="162"/>
      <c r="F146" s="107"/>
      <c r="G146" s="107"/>
      <c r="H146" s="288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>
      <c r="A147" s="147">
        <v>141</v>
      </c>
      <c r="B147" s="90"/>
      <c r="C147" s="90"/>
      <c r="D147" s="91"/>
      <c r="E147" s="162"/>
      <c r="F147" s="107"/>
      <c r="G147" s="107"/>
      <c r="H147" s="288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>
      <c r="A148" s="147">
        <v>142</v>
      </c>
      <c r="B148" s="90"/>
      <c r="C148" s="90"/>
      <c r="D148" s="91"/>
      <c r="E148" s="162"/>
      <c r="F148" s="107"/>
      <c r="G148" s="107"/>
      <c r="H148" s="288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>
      <c r="A149" s="147">
        <v>143</v>
      </c>
      <c r="B149" s="90"/>
      <c r="C149" s="90"/>
      <c r="D149" s="91"/>
      <c r="E149" s="162"/>
      <c r="F149" s="107"/>
      <c r="G149" s="107"/>
      <c r="H149" s="288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>
      <c r="A150" s="147">
        <v>144</v>
      </c>
      <c r="B150" s="90"/>
      <c r="C150" s="90"/>
      <c r="D150" s="91"/>
      <c r="E150" s="162"/>
      <c r="F150" s="107"/>
      <c r="G150" s="107"/>
      <c r="H150" s="288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>
      <c r="A151" s="147">
        <v>145</v>
      </c>
      <c r="B151" s="90"/>
      <c r="C151" s="90"/>
      <c r="D151" s="91"/>
      <c r="E151" s="162"/>
      <c r="F151" s="107"/>
      <c r="G151" s="107"/>
      <c r="H151" s="288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>
      <c r="A152" s="147">
        <v>146</v>
      </c>
      <c r="B152" s="90"/>
      <c r="C152" s="90"/>
      <c r="D152" s="91"/>
      <c r="E152" s="162"/>
      <c r="F152" s="107"/>
      <c r="G152" s="107"/>
      <c r="H152" s="288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>
      <c r="A153" s="147">
        <v>147</v>
      </c>
      <c r="B153" s="90"/>
      <c r="C153" s="90"/>
      <c r="D153" s="91"/>
      <c r="E153" s="162"/>
      <c r="F153" s="107"/>
      <c r="G153" s="107"/>
      <c r="H153" s="288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>
      <c r="A154" s="147">
        <v>148</v>
      </c>
      <c r="B154" s="90"/>
      <c r="C154" s="90"/>
      <c r="D154" s="91"/>
      <c r="E154" s="162"/>
      <c r="F154" s="107"/>
      <c r="G154" s="107"/>
      <c r="H154" s="288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>
      <c r="A155" s="147">
        <v>149</v>
      </c>
      <c r="B155" s="90"/>
      <c r="C155" s="90"/>
      <c r="D155" s="91"/>
      <c r="E155" s="162"/>
      <c r="F155" s="107"/>
      <c r="G155" s="107"/>
      <c r="H155" s="288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>
      <c r="A156" s="147">
        <v>150</v>
      </c>
      <c r="B156" s="90"/>
      <c r="C156" s="90"/>
      <c r="D156" s="91"/>
      <c r="E156" s="162"/>
      <c r="F156" s="107"/>
      <c r="G156" s="107"/>
      <c r="H156" s="288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47" priority="20" stopIfTrue="1">
      <formula>AND(ROUNDDOWN(($A$4-E7)/365.25,0)&lt;=13,G7&lt;&gt;"OK")</formula>
    </cfRule>
    <cfRule type="expression" dxfId="46" priority="21" stopIfTrue="1">
      <formula>AND(ROUNDDOWN(($A$4-E7)/365.25,0)&lt;=14,G7&lt;&gt;"OK")</formula>
    </cfRule>
    <cfRule type="expression" dxfId="45" priority="22" stopIfTrue="1">
      <formula>AND(ROUNDDOWN(($A$4-E7)/365.25,0)&lt;=17,G7&lt;&gt;"OK")</formula>
    </cfRule>
  </conditionalFormatting>
  <conditionalFormatting sqref="J7:J156">
    <cfRule type="cellIs" dxfId="44" priority="19" stopIfTrue="1" operator="equal">
      <formula>"Z"</formula>
    </cfRule>
  </conditionalFormatting>
  <conditionalFormatting sqref="A7:D156">
    <cfRule type="expression" dxfId="43" priority="18" stopIfTrue="1">
      <formula>$Q7&gt;=1</formula>
    </cfRule>
  </conditionalFormatting>
  <conditionalFormatting sqref="E7:E14">
    <cfRule type="expression" dxfId="42" priority="15" stopIfTrue="1">
      <formula>AND(ROUNDDOWN(($A$4-E7)/365.25,0)&lt;=13,G7&lt;&gt;"OK")</formula>
    </cfRule>
    <cfRule type="expression" dxfId="41" priority="16" stopIfTrue="1">
      <formula>AND(ROUNDDOWN(($A$4-E7)/365.25,0)&lt;=14,G7&lt;&gt;"OK")</formula>
    </cfRule>
    <cfRule type="expression" dxfId="40" priority="17" stopIfTrue="1">
      <formula>AND(ROUNDDOWN(($A$4-E7)/365.25,0)&lt;=17,G7&lt;&gt;"OK")</formula>
    </cfRule>
  </conditionalFormatting>
  <conditionalFormatting sqref="J7:J14">
    <cfRule type="cellIs" dxfId="39" priority="14" stopIfTrue="1" operator="equal">
      <formula>"Z"</formula>
    </cfRule>
  </conditionalFormatting>
  <conditionalFormatting sqref="B7:D14">
    <cfRule type="expression" dxfId="38" priority="13" stopIfTrue="1">
      <formula>$Q7&gt;=1</formula>
    </cfRule>
  </conditionalFormatting>
  <conditionalFormatting sqref="E7:E14">
    <cfRule type="expression" dxfId="37" priority="10" stopIfTrue="1">
      <formula>AND(ROUNDDOWN(($A$4-E7)/365.25,0)&lt;=13,G7&lt;&gt;"OK")</formula>
    </cfRule>
    <cfRule type="expression" dxfId="36" priority="11" stopIfTrue="1">
      <formula>AND(ROUNDDOWN(($A$4-E7)/365.25,0)&lt;=14,G7&lt;&gt;"OK")</formula>
    </cfRule>
    <cfRule type="expression" dxfId="35" priority="12" stopIfTrue="1">
      <formula>AND(ROUNDDOWN(($A$4-E7)/365.25,0)&lt;=17,G7&lt;&gt;"OK")</formula>
    </cfRule>
  </conditionalFormatting>
  <conditionalFormatting sqref="B7:D14">
    <cfRule type="expression" dxfId="34" priority="9" stopIfTrue="1">
      <formula>$Q7&gt;=1</formula>
    </cfRule>
  </conditionalFormatting>
  <conditionalFormatting sqref="E7:E27 E29:E37">
    <cfRule type="expression" dxfId="33" priority="6" stopIfTrue="1">
      <formula>AND(ROUNDDOWN(($A$4-E7)/365.25,0)&lt;=13,G7&lt;&gt;"OK")</formula>
    </cfRule>
    <cfRule type="expression" dxfId="32" priority="7" stopIfTrue="1">
      <formula>AND(ROUNDDOWN(($A$4-E7)/365.25,0)&lt;=14,G7&lt;&gt;"OK")</formula>
    </cfRule>
    <cfRule type="expression" dxfId="31" priority="8" stopIfTrue="1">
      <formula>AND(ROUNDDOWN(($A$4-E7)/365.25,0)&lt;=17,G7&lt;&gt;"OK")</formula>
    </cfRule>
  </conditionalFormatting>
  <conditionalFormatting sqref="B7:D37">
    <cfRule type="expression" dxfId="30" priority="5" stopIfTrue="1">
      <formula>$Q7&gt;=1</formula>
    </cfRule>
  </conditionalFormatting>
  <conditionalFormatting sqref="E7:E11">
    <cfRule type="expression" dxfId="29" priority="4" stopIfTrue="1">
      <formula>$Q7&gt;=1</formula>
    </cfRule>
  </conditionalFormatting>
  <conditionalFormatting sqref="E7:E11">
    <cfRule type="expression" dxfId="28" priority="3" stopIfTrue="1">
      <formula>$Q7&gt;=1</formula>
    </cfRule>
  </conditionalFormatting>
  <conditionalFormatting sqref="E7:E11">
    <cfRule type="expression" dxfId="27" priority="2" stopIfTrue="1">
      <formula>$Q7&gt;=1</formula>
    </cfRule>
  </conditionalFormatting>
  <conditionalFormatting sqref="E7:E11">
    <cfRule type="expression" dxfId="26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14">
    <tabColor indexed="11"/>
  </sheetPr>
  <dimension ref="A1:AK43"/>
  <sheetViews>
    <sheetView workbookViewId="0">
      <selection activeCell="N17" sqref="N17"/>
    </sheetView>
  </sheetViews>
  <sheetFormatPr defaultRowHeight="12.75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10.5703125" customWidth="1"/>
    <col min="10" max="10" width="7.85546875" customWidth="1"/>
    <col min="11" max="12" width="8.5703125" customWidth="1"/>
    <col min="13" max="13" width="7.85546875" customWidth="1"/>
    <col min="15" max="15" width="5.140625" customWidth="1"/>
    <col min="16" max="16" width="11.5703125" customWidth="1"/>
    <col min="17" max="17" width="9.28515625" customWidth="1"/>
    <col min="25" max="37" width="0" hidden="1" customWidth="1"/>
  </cols>
  <sheetData>
    <row r="1" spans="1:37" ht="26.25">
      <c r="A1" s="311" t="str">
        <f>Altalanos!$A$6</f>
        <v>Török Play+Stay Kupa</v>
      </c>
      <c r="B1" s="311"/>
      <c r="C1" s="311"/>
      <c r="D1" s="311"/>
      <c r="E1" s="311"/>
      <c r="F1" s="311"/>
      <c r="G1" s="177"/>
      <c r="H1" s="180" t="s">
        <v>47</v>
      </c>
      <c r="I1" s="178"/>
      <c r="J1" s="179"/>
      <c r="L1" s="181"/>
      <c r="M1" s="205"/>
      <c r="N1" s="207"/>
      <c r="O1" s="207" t="s">
        <v>11</v>
      </c>
      <c r="P1" s="207"/>
      <c r="Q1" s="208"/>
      <c r="R1" s="207"/>
      <c r="S1" s="209"/>
      <c r="AB1" s="271" t="e">
        <f>IF(Y5=1,CONCATENATE(VLOOKUP(Y3,AA16:AH27,2)),CONCATENATE(VLOOKUP(Y3,AA2:AK13,2)))</f>
        <v>#N/A</v>
      </c>
      <c r="AC1" s="271" t="e">
        <f>IF(Y5=1,CONCATENATE(VLOOKUP(Y3,AA16:AK27,3)),CONCATENATE(VLOOKUP(Y3,AA2:AK13,3)))</f>
        <v>#N/A</v>
      </c>
      <c r="AD1" s="271" t="e">
        <f>IF(Y5=1,CONCATENATE(VLOOKUP(Y3,AA16:AK27,4)),CONCATENATE(VLOOKUP(Y3,AA2:AK13,4)))</f>
        <v>#N/A</v>
      </c>
      <c r="AE1" s="271" t="e">
        <f>IF(Y5=1,CONCATENATE(VLOOKUP(Y3,AA16:AK27,5)),CONCATENATE(VLOOKUP(Y3,AA2:AK13,5)))</f>
        <v>#N/A</v>
      </c>
      <c r="AF1" s="271" t="e">
        <f>IF(Y5=1,CONCATENATE(VLOOKUP(Y3,AA16:AK27,6)),CONCATENATE(VLOOKUP(Y3,AA2:AK13,6)))</f>
        <v>#N/A</v>
      </c>
      <c r="AG1" s="271" t="e">
        <f>IF(Y5=1,CONCATENATE(VLOOKUP(Y3,AA16:AK27,7)),CONCATENATE(VLOOKUP(Y3,AA2:AK13,7)))</f>
        <v>#N/A</v>
      </c>
      <c r="AH1" s="271" t="e">
        <f>IF(Y5=1,CONCATENATE(VLOOKUP(Y3,AA16:AK27,8)),CONCATENATE(VLOOKUP(Y3,AA2:AK13,8)))</f>
        <v>#N/A</v>
      </c>
      <c r="AI1" s="271" t="e">
        <f>IF(Y5=1,CONCATENATE(VLOOKUP(Y3,AA16:AK27,9)),CONCATENATE(VLOOKUP(Y3,AA2:AK13,9)))</f>
        <v>#N/A</v>
      </c>
      <c r="AJ1" s="271" t="e">
        <f>IF(Y5=1,CONCATENATE(VLOOKUP(Y3,AA16:AK27,10)),CONCATENATE(VLOOKUP(Y3,AA2:AK13,10)))</f>
        <v>#N/A</v>
      </c>
      <c r="AK1" s="271" t="e">
        <f>IF(Y5=1,CONCATENATE(VLOOKUP(Y3,AA16:AK27,11)),CONCATENATE(VLOOKUP(Y3,AA2:AK13,11)))</f>
        <v>#N/A</v>
      </c>
    </row>
    <row r="2" spans="1:37">
      <c r="A2" s="182" t="s">
        <v>46</v>
      </c>
      <c r="B2" s="183"/>
      <c r="C2" s="183"/>
      <c r="D2" s="183"/>
      <c r="E2" s="306" t="str">
        <f>Altalanos!$B$8</f>
        <v>piros fiú</v>
      </c>
      <c r="F2" s="183"/>
      <c r="G2" s="184"/>
      <c r="H2" s="185"/>
      <c r="I2" s="185"/>
      <c r="J2" s="186"/>
      <c r="K2" s="181"/>
      <c r="L2" s="181"/>
      <c r="M2" s="206"/>
      <c r="N2" s="210"/>
      <c r="O2" s="211"/>
      <c r="P2" s="210"/>
      <c r="Q2" s="211"/>
      <c r="R2" s="210"/>
      <c r="S2" s="209"/>
      <c r="Y2" s="265"/>
      <c r="Z2" s="264"/>
      <c r="AA2" s="264" t="s">
        <v>57</v>
      </c>
      <c r="AB2" s="269">
        <v>150</v>
      </c>
      <c r="AC2" s="269">
        <v>120</v>
      </c>
      <c r="AD2" s="269">
        <v>100</v>
      </c>
      <c r="AE2" s="269">
        <v>80</v>
      </c>
      <c r="AF2" s="269">
        <v>70</v>
      </c>
      <c r="AG2" s="269">
        <v>60</v>
      </c>
      <c r="AH2" s="269">
        <v>55</v>
      </c>
      <c r="AI2" s="269">
        <v>50</v>
      </c>
      <c r="AJ2" s="269">
        <v>45</v>
      </c>
      <c r="AK2" s="269">
        <v>40</v>
      </c>
    </row>
    <row r="3" spans="1:37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3"/>
      <c r="O3" s="212"/>
      <c r="P3" s="213"/>
      <c r="Q3" s="212"/>
      <c r="R3" s="214"/>
      <c r="S3" s="209"/>
      <c r="Y3" s="264">
        <f>IF(H4="OB","A",IF(H4="IX","W",H4))</f>
        <v>0</v>
      </c>
      <c r="Z3" s="264"/>
      <c r="AA3" s="264" t="s">
        <v>82</v>
      </c>
      <c r="AB3" s="269">
        <v>120</v>
      </c>
      <c r="AC3" s="269">
        <v>90</v>
      </c>
      <c r="AD3" s="269">
        <v>65</v>
      </c>
      <c r="AE3" s="269">
        <v>55</v>
      </c>
      <c r="AF3" s="269">
        <v>50</v>
      </c>
      <c r="AG3" s="269">
        <v>45</v>
      </c>
      <c r="AH3" s="269">
        <v>40</v>
      </c>
      <c r="AI3" s="269">
        <v>35</v>
      </c>
      <c r="AJ3" s="269">
        <v>25</v>
      </c>
      <c r="AK3" s="269">
        <v>20</v>
      </c>
    </row>
    <row r="4" spans="1:37" ht="13.5" thickBot="1">
      <c r="A4" s="314">
        <f>Altalanos!$A$10</f>
        <v>44611</v>
      </c>
      <c r="B4" s="314"/>
      <c r="C4" s="314"/>
      <c r="D4" s="187"/>
      <c r="E4" s="188" t="str">
        <f>Altalanos!$C$10</f>
        <v>Szentendre</v>
      </c>
      <c r="F4" s="188"/>
      <c r="G4" s="188"/>
      <c r="H4" s="190"/>
      <c r="I4" s="188"/>
      <c r="J4" s="189"/>
      <c r="K4" s="190"/>
      <c r="L4" s="191" t="str">
        <f>Altalanos!$E$10</f>
        <v>Kádár László</v>
      </c>
      <c r="M4" s="190"/>
      <c r="N4" s="215"/>
      <c r="O4" s="216"/>
      <c r="P4" s="255" t="s">
        <v>66</v>
      </c>
      <c r="Q4" s="256" t="s">
        <v>75</v>
      </c>
      <c r="R4" s="256" t="s">
        <v>71</v>
      </c>
      <c r="S4" s="254"/>
      <c r="Y4" s="264"/>
      <c r="Z4" s="264"/>
      <c r="AA4" s="264" t="s">
        <v>83</v>
      </c>
      <c r="AB4" s="269">
        <v>90</v>
      </c>
      <c r="AC4" s="269">
        <v>60</v>
      </c>
      <c r="AD4" s="269">
        <v>45</v>
      </c>
      <c r="AE4" s="269">
        <v>34</v>
      </c>
      <c r="AF4" s="269">
        <v>27</v>
      </c>
      <c r="AG4" s="269">
        <v>22</v>
      </c>
      <c r="AH4" s="269">
        <v>18</v>
      </c>
      <c r="AI4" s="269">
        <v>15</v>
      </c>
      <c r="AJ4" s="269">
        <v>12</v>
      </c>
      <c r="AK4" s="269">
        <v>9</v>
      </c>
    </row>
    <row r="5" spans="1:37">
      <c r="A5" s="31"/>
      <c r="B5" s="31" t="s">
        <v>44</v>
      </c>
      <c r="C5" s="202" t="s">
        <v>55</v>
      </c>
      <c r="D5" s="31" t="s">
        <v>38</v>
      </c>
      <c r="E5" s="31" t="s">
        <v>60</v>
      </c>
      <c r="F5" s="31"/>
      <c r="G5" s="31" t="s">
        <v>26</v>
      </c>
      <c r="H5" s="31"/>
      <c r="I5" s="31" t="s">
        <v>29</v>
      </c>
      <c r="J5" s="31"/>
      <c r="K5" s="247" t="s">
        <v>61</v>
      </c>
      <c r="L5" s="247" t="s">
        <v>62</v>
      </c>
      <c r="M5" s="247" t="s">
        <v>63</v>
      </c>
      <c r="N5" s="209"/>
      <c r="O5" s="209"/>
      <c r="P5" s="257" t="s">
        <v>73</v>
      </c>
      <c r="Q5" s="258" t="s">
        <v>69</v>
      </c>
      <c r="R5" s="258" t="s">
        <v>76</v>
      </c>
      <c r="S5" s="254"/>
      <c r="Y5" s="264">
        <f>IF(OR(Altalanos!$A$8="F1",Altalanos!$A$8="F2",Altalanos!$A$8="N1",Altalanos!$A$8="N2"),1,2)</f>
        <v>2</v>
      </c>
      <c r="Z5" s="264"/>
      <c r="AA5" s="264" t="s">
        <v>84</v>
      </c>
      <c r="AB5" s="269">
        <v>60</v>
      </c>
      <c r="AC5" s="269">
        <v>40</v>
      </c>
      <c r="AD5" s="269">
        <v>30</v>
      </c>
      <c r="AE5" s="269">
        <v>20</v>
      </c>
      <c r="AF5" s="269">
        <v>18</v>
      </c>
      <c r="AG5" s="269">
        <v>15</v>
      </c>
      <c r="AH5" s="269">
        <v>12</v>
      </c>
      <c r="AI5" s="269">
        <v>10</v>
      </c>
      <c r="AJ5" s="269">
        <v>8</v>
      </c>
      <c r="AK5" s="269">
        <v>6</v>
      </c>
    </row>
    <row r="6" spans="1:37">
      <c r="A6" s="193"/>
      <c r="B6" s="193"/>
      <c r="C6" s="246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09"/>
      <c r="O6" s="209"/>
      <c r="P6" s="259" t="s">
        <v>74</v>
      </c>
      <c r="Q6" s="260" t="s">
        <v>77</v>
      </c>
      <c r="R6" s="260" t="s">
        <v>72</v>
      </c>
      <c r="S6" s="254"/>
      <c r="Y6" s="264"/>
      <c r="Z6" s="264"/>
      <c r="AA6" s="264" t="s">
        <v>85</v>
      </c>
      <c r="AB6" s="269">
        <v>40</v>
      </c>
      <c r="AC6" s="269">
        <v>25</v>
      </c>
      <c r="AD6" s="269">
        <v>18</v>
      </c>
      <c r="AE6" s="269">
        <v>13</v>
      </c>
      <c r="AF6" s="269">
        <v>10</v>
      </c>
      <c r="AG6" s="269">
        <v>8</v>
      </c>
      <c r="AH6" s="269">
        <v>6</v>
      </c>
      <c r="AI6" s="269">
        <v>5</v>
      </c>
      <c r="AJ6" s="269">
        <v>4</v>
      </c>
      <c r="AK6" s="269">
        <v>3</v>
      </c>
    </row>
    <row r="7" spans="1:37">
      <c r="A7" s="217" t="s">
        <v>57</v>
      </c>
      <c r="B7" s="248">
        <v>5</v>
      </c>
      <c r="C7" s="250" t="str">
        <f>IF($B7="","",VLOOKUP($B7,'piros fiú elő'!$A$7:$O$22,5))</f>
        <v>"150511</v>
      </c>
      <c r="D7" s="250">
        <f>IF($B7="","",VLOOKUP($B7,'piros fiú elő'!$A$7:$O$22,15))</f>
        <v>0</v>
      </c>
      <c r="E7" s="316" t="str">
        <f>UPPER(IF($B7="","",VLOOKUP($B7,'piros fiú elő'!$A$7:$O$22,2)))</f>
        <v xml:space="preserve">SZABÓ </v>
      </c>
      <c r="F7" s="316"/>
      <c r="G7" s="316" t="str">
        <f>IF($B7="","",VLOOKUP($B7,'piros fiú elő'!$A$7:$O$22,3))</f>
        <v>Tamás Dominik</v>
      </c>
      <c r="H7" s="316"/>
      <c r="I7" s="251" t="str">
        <f>IF($B7="","",VLOOKUP($B7,'piros fiú elő'!$A$7:$O$22,4))</f>
        <v>Fehérvár Kiskút TK</v>
      </c>
      <c r="J7" s="193"/>
      <c r="K7" s="322" t="s">
        <v>163</v>
      </c>
      <c r="L7" s="266"/>
      <c r="M7" s="272"/>
      <c r="N7" s="209"/>
      <c r="O7" s="209"/>
      <c r="P7" s="255" t="s">
        <v>80</v>
      </c>
      <c r="Q7" s="256" t="s">
        <v>68</v>
      </c>
      <c r="R7" s="256" t="s">
        <v>78</v>
      </c>
      <c r="S7" s="209"/>
      <c r="Y7" s="264"/>
      <c r="Z7" s="264"/>
      <c r="AA7" s="264" t="s">
        <v>86</v>
      </c>
      <c r="AB7" s="269">
        <v>25</v>
      </c>
      <c r="AC7" s="269">
        <v>15</v>
      </c>
      <c r="AD7" s="269">
        <v>13</v>
      </c>
      <c r="AE7" s="269">
        <v>8</v>
      </c>
      <c r="AF7" s="269">
        <v>6</v>
      </c>
      <c r="AG7" s="269">
        <v>4</v>
      </c>
      <c r="AH7" s="269">
        <v>3</v>
      </c>
      <c r="AI7" s="269">
        <v>2</v>
      </c>
      <c r="AJ7" s="269">
        <v>1</v>
      </c>
      <c r="AK7" s="269">
        <v>0</v>
      </c>
    </row>
    <row r="8" spans="1:37">
      <c r="A8" s="217"/>
      <c r="B8" s="249"/>
      <c r="C8" s="252"/>
      <c r="D8" s="252"/>
      <c r="E8" s="252"/>
      <c r="F8" s="252"/>
      <c r="G8" s="252"/>
      <c r="H8" s="252"/>
      <c r="I8" s="252"/>
      <c r="J8" s="193"/>
      <c r="K8" s="217"/>
      <c r="L8" s="217"/>
      <c r="M8" s="273"/>
      <c r="N8" s="209"/>
      <c r="O8" s="209"/>
      <c r="P8" s="257" t="s">
        <v>81</v>
      </c>
      <c r="Q8" s="258" t="s">
        <v>70</v>
      </c>
      <c r="R8" s="258" t="s">
        <v>79</v>
      </c>
      <c r="S8" s="209"/>
      <c r="Y8" s="264"/>
      <c r="Z8" s="264"/>
      <c r="AA8" s="264" t="s">
        <v>87</v>
      </c>
      <c r="AB8" s="269">
        <v>15</v>
      </c>
      <c r="AC8" s="269">
        <v>10</v>
      </c>
      <c r="AD8" s="269">
        <v>7</v>
      </c>
      <c r="AE8" s="269">
        <v>5</v>
      </c>
      <c r="AF8" s="269">
        <v>4</v>
      </c>
      <c r="AG8" s="269">
        <v>3</v>
      </c>
      <c r="AH8" s="269">
        <v>2</v>
      </c>
      <c r="AI8" s="269">
        <v>1</v>
      </c>
      <c r="AJ8" s="269">
        <v>0</v>
      </c>
      <c r="AK8" s="269">
        <v>0</v>
      </c>
    </row>
    <row r="9" spans="1:37">
      <c r="A9" s="217" t="s">
        <v>58</v>
      </c>
      <c r="B9" s="248">
        <v>2</v>
      </c>
      <c r="C9" s="250" t="str">
        <f>IF($B9="","",VLOOKUP($B9,'piros fiú elő'!$A$7:$O$22,5))</f>
        <v>"140304</v>
      </c>
      <c r="D9" s="250">
        <f>IF($B9="","",VLOOKUP($B9,'piros fiú elő'!$A$7:$O$22,15))</f>
        <v>0</v>
      </c>
      <c r="E9" s="316" t="str">
        <f>UPPER(IF($B9="","",VLOOKUP($B9,'piros fiú elő'!$A$7:$O$22,2)))</f>
        <v xml:space="preserve">MOLNÁR </v>
      </c>
      <c r="F9" s="316"/>
      <c r="G9" s="316" t="str">
        <f>IF($B9="","",VLOOKUP($B9,'piros fiú elő'!$A$7:$O$22,3))</f>
        <v>Vince</v>
      </c>
      <c r="H9" s="316"/>
      <c r="I9" s="251" t="str">
        <f>IF($B9="","",VLOOKUP($B9,'piros fiú elő'!$A$7:$O$22,4))</f>
        <v>Vasas SC</v>
      </c>
      <c r="J9" s="193"/>
      <c r="K9" s="322" t="s">
        <v>162</v>
      </c>
      <c r="L9" s="266"/>
      <c r="M9" s="272"/>
      <c r="N9" s="209"/>
      <c r="O9" s="209"/>
      <c r="P9" s="209"/>
      <c r="Q9" s="209"/>
      <c r="R9" s="209"/>
      <c r="S9" s="209"/>
      <c r="Y9" s="264"/>
      <c r="Z9" s="264"/>
      <c r="AA9" s="264" t="s">
        <v>88</v>
      </c>
      <c r="AB9" s="269">
        <v>10</v>
      </c>
      <c r="AC9" s="269">
        <v>6</v>
      </c>
      <c r="AD9" s="269">
        <v>4</v>
      </c>
      <c r="AE9" s="269">
        <v>2</v>
      </c>
      <c r="AF9" s="269">
        <v>1</v>
      </c>
      <c r="AG9" s="269">
        <v>0</v>
      </c>
      <c r="AH9" s="269">
        <v>0</v>
      </c>
      <c r="AI9" s="269">
        <v>0</v>
      </c>
      <c r="AJ9" s="269">
        <v>0</v>
      </c>
      <c r="AK9" s="269">
        <v>0</v>
      </c>
    </row>
    <row r="10" spans="1:37">
      <c r="A10" s="217"/>
      <c r="B10" s="249"/>
      <c r="C10" s="252"/>
      <c r="D10" s="252"/>
      <c r="E10" s="252"/>
      <c r="F10" s="252"/>
      <c r="G10" s="252"/>
      <c r="H10" s="252"/>
      <c r="I10" s="252"/>
      <c r="J10" s="193"/>
      <c r="K10" s="217"/>
      <c r="L10" s="217"/>
      <c r="M10" s="273"/>
      <c r="N10" s="209"/>
      <c r="O10" s="209"/>
      <c r="P10" s="209"/>
      <c r="Q10" s="209"/>
      <c r="R10" s="209"/>
      <c r="S10" s="209"/>
      <c r="Y10" s="264"/>
      <c r="Z10" s="264"/>
      <c r="AA10" s="264" t="s">
        <v>89</v>
      </c>
      <c r="AB10" s="269">
        <v>6</v>
      </c>
      <c r="AC10" s="269">
        <v>3</v>
      </c>
      <c r="AD10" s="269">
        <v>2</v>
      </c>
      <c r="AE10" s="269">
        <v>1</v>
      </c>
      <c r="AF10" s="269">
        <v>0</v>
      </c>
      <c r="AG10" s="269">
        <v>0</v>
      </c>
      <c r="AH10" s="269">
        <v>0</v>
      </c>
      <c r="AI10" s="269">
        <v>0</v>
      </c>
      <c r="AJ10" s="269">
        <v>0</v>
      </c>
      <c r="AK10" s="269">
        <v>0</v>
      </c>
    </row>
    <row r="11" spans="1:37">
      <c r="A11" s="217" t="s">
        <v>59</v>
      </c>
      <c r="B11" s="248">
        <v>3</v>
      </c>
      <c r="C11" s="250" t="str">
        <f>IF($B11="","",VLOOKUP($B11,'piros fiú elő'!$A$7:$O$22,5))</f>
        <v>"140220</v>
      </c>
      <c r="D11" s="250">
        <f>IF($B11="","",VLOOKUP($B11,'piros fiú elő'!$A$7:$O$22,15))</f>
        <v>0</v>
      </c>
      <c r="E11" s="316" t="str">
        <f>UPPER(IF($B11="","",VLOOKUP($B11,'piros fiú elő'!$A$7:$O$22,2)))</f>
        <v xml:space="preserve">ALMAI </v>
      </c>
      <c r="F11" s="316"/>
      <c r="G11" s="316" t="str">
        <f>IF($B11="","",VLOOKUP($B11,'piros fiú elő'!$A$7:$O$22,3))</f>
        <v>Sámuel</v>
      </c>
      <c r="H11" s="316"/>
      <c r="I11" s="251" t="str">
        <f>IF($B11="","",VLOOKUP($B11,'piros fiú elő'!$A$7:$O$22,4))</f>
        <v>MTK</v>
      </c>
      <c r="J11" s="193"/>
      <c r="K11" s="322" t="s">
        <v>161</v>
      </c>
      <c r="L11" s="266"/>
      <c r="M11" s="272"/>
      <c r="N11" s="209"/>
      <c r="O11" s="209"/>
      <c r="P11" s="209"/>
      <c r="Q11" s="209"/>
      <c r="R11" s="209"/>
      <c r="S11" s="209"/>
      <c r="Y11" s="264"/>
      <c r="Z11" s="264"/>
      <c r="AA11" s="264" t="s">
        <v>94</v>
      </c>
      <c r="AB11" s="269">
        <v>3</v>
      </c>
      <c r="AC11" s="269">
        <v>2</v>
      </c>
      <c r="AD11" s="269">
        <v>1</v>
      </c>
      <c r="AE11" s="269">
        <v>0</v>
      </c>
      <c r="AF11" s="269">
        <v>0</v>
      </c>
      <c r="AG11" s="269">
        <v>0</v>
      </c>
      <c r="AH11" s="269">
        <v>0</v>
      </c>
      <c r="AI11" s="269">
        <v>0</v>
      </c>
      <c r="AJ11" s="269">
        <v>0</v>
      </c>
      <c r="AK11" s="269">
        <v>0</v>
      </c>
    </row>
    <row r="12" spans="1:37">
      <c r="A12" s="217"/>
      <c r="B12" s="249"/>
      <c r="C12" s="252"/>
      <c r="D12" s="252"/>
      <c r="E12" s="252"/>
      <c r="F12" s="252"/>
      <c r="G12" s="252"/>
      <c r="H12" s="252"/>
      <c r="I12" s="252"/>
      <c r="J12" s="193"/>
      <c r="K12" s="246"/>
      <c r="L12" s="246"/>
      <c r="M12" s="274"/>
      <c r="Y12" s="264"/>
      <c r="Z12" s="264"/>
      <c r="AA12" s="264" t="s">
        <v>90</v>
      </c>
      <c r="AB12" s="270">
        <v>0</v>
      </c>
      <c r="AC12" s="270">
        <v>0</v>
      </c>
      <c r="AD12" s="270">
        <v>0</v>
      </c>
      <c r="AE12" s="270">
        <v>0</v>
      </c>
      <c r="AF12" s="270">
        <v>0</v>
      </c>
      <c r="AG12" s="270">
        <v>0</v>
      </c>
      <c r="AH12" s="270">
        <v>0</v>
      </c>
      <c r="AI12" s="270">
        <v>0</v>
      </c>
      <c r="AJ12" s="270">
        <v>0</v>
      </c>
      <c r="AK12" s="270">
        <v>0</v>
      </c>
    </row>
    <row r="13" spans="1:37">
      <c r="A13" s="217" t="s">
        <v>64</v>
      </c>
      <c r="B13" s="248">
        <v>1</v>
      </c>
      <c r="C13" s="250" t="str">
        <f>IF($B13="","",VLOOKUP($B13,'piros fiú elő'!$A$7:$O$22,5))</f>
        <v>"140902</v>
      </c>
      <c r="D13" s="250">
        <f>IF($B13="","",VLOOKUP($B13,'piros fiú elő'!$A$7:$O$22,15))</f>
        <v>0</v>
      </c>
      <c r="E13" s="316" t="str">
        <f>UPPER(IF($B13="","",VLOOKUP($B13,'piros fiú elő'!$A$7:$O$22,2)))</f>
        <v xml:space="preserve">ZSIRAI </v>
      </c>
      <c r="F13" s="316"/>
      <c r="G13" s="316" t="str">
        <f>IF($B13="","",VLOOKUP($B13,'piros fiú elő'!$A$7:$O$22,3))</f>
        <v>Noé</v>
      </c>
      <c r="H13" s="316"/>
      <c r="I13" s="251" t="str">
        <f>IF($B13="","",VLOOKUP($B13,'piros fiú elő'!$A$7:$O$22,4))</f>
        <v>Fehérvár Kiskút TK</v>
      </c>
      <c r="J13" s="193"/>
      <c r="K13" s="322" t="s">
        <v>180</v>
      </c>
      <c r="L13" s="266"/>
      <c r="M13" s="272"/>
      <c r="Y13" s="264"/>
      <c r="Z13" s="264"/>
      <c r="AA13" s="264" t="s">
        <v>91</v>
      </c>
      <c r="AB13" s="270">
        <v>0</v>
      </c>
      <c r="AC13" s="270">
        <v>0</v>
      </c>
      <c r="AD13" s="270">
        <v>0</v>
      </c>
      <c r="AE13" s="270">
        <v>0</v>
      </c>
      <c r="AF13" s="270">
        <v>0</v>
      </c>
      <c r="AG13" s="270">
        <v>0</v>
      </c>
      <c r="AH13" s="270">
        <v>0</v>
      </c>
      <c r="AI13" s="270">
        <v>0</v>
      </c>
      <c r="AJ13" s="270">
        <v>0</v>
      </c>
      <c r="AK13" s="270">
        <v>0</v>
      </c>
    </row>
    <row r="14" spans="1:37">
      <c r="A14" s="217"/>
      <c r="B14" s="249"/>
      <c r="C14" s="252"/>
      <c r="D14" s="252"/>
      <c r="E14" s="252"/>
      <c r="F14" s="252"/>
      <c r="G14" s="252"/>
      <c r="H14" s="252"/>
      <c r="I14" s="252"/>
      <c r="J14" s="193"/>
      <c r="K14" s="217"/>
      <c r="L14" s="217"/>
      <c r="M14" s="27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</row>
    <row r="15" spans="1:37">
      <c r="A15" s="217" t="s">
        <v>65</v>
      </c>
      <c r="B15" s="248">
        <v>4</v>
      </c>
      <c r="C15" s="250" t="str">
        <f>IF($B15="","",VLOOKUP($B15,'piros fiú elő'!$A$7:$O$22,5))</f>
        <v>"150430</v>
      </c>
      <c r="D15" s="250">
        <f>IF($B15="","",VLOOKUP($B15,'piros fiú elő'!$A$7:$O$22,15))</f>
        <v>0</v>
      </c>
      <c r="E15" s="316" t="str">
        <f>UPPER(IF($B15="","",VLOOKUP($B15,'piros fiú elő'!$A$7:$O$22,2)))</f>
        <v xml:space="preserve">PÁLFI </v>
      </c>
      <c r="F15" s="316"/>
      <c r="G15" s="316" t="str">
        <f>IF($B15="","",VLOOKUP($B15,'piros fiú elő'!$A$7:$O$22,3))</f>
        <v>Kolos</v>
      </c>
      <c r="H15" s="316"/>
      <c r="I15" s="251" t="str">
        <f>IF($B15="","",VLOOKUP($B15,'piros fiú elő'!$A$7:$O$22,4))</f>
        <v>Kecskemét TC</v>
      </c>
      <c r="J15" s="193"/>
      <c r="K15" s="322" t="s">
        <v>181</v>
      </c>
      <c r="L15" s="266"/>
      <c r="M15" s="272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</row>
    <row r="16" spans="1:37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64"/>
      <c r="Z16" s="264"/>
      <c r="AA16" s="264" t="s">
        <v>57</v>
      </c>
      <c r="AB16" s="264">
        <v>300</v>
      </c>
      <c r="AC16" s="264">
        <v>250</v>
      </c>
      <c r="AD16" s="264">
        <v>220</v>
      </c>
      <c r="AE16" s="264">
        <v>180</v>
      </c>
      <c r="AF16" s="264">
        <v>160</v>
      </c>
      <c r="AG16" s="264">
        <v>150</v>
      </c>
      <c r="AH16" s="264">
        <v>140</v>
      </c>
      <c r="AI16" s="264">
        <v>130</v>
      </c>
      <c r="AJ16" s="264">
        <v>120</v>
      </c>
      <c r="AK16" s="264">
        <v>110</v>
      </c>
    </row>
    <row r="17" spans="1:37">
      <c r="A17" s="193"/>
      <c r="B17" s="193"/>
      <c r="C17" s="193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Y17" s="264"/>
      <c r="Z17" s="264"/>
      <c r="AA17" s="264" t="s">
        <v>82</v>
      </c>
      <c r="AB17" s="264">
        <v>250</v>
      </c>
      <c r="AC17" s="264">
        <v>200</v>
      </c>
      <c r="AD17" s="264">
        <v>160</v>
      </c>
      <c r="AE17" s="264">
        <v>140</v>
      </c>
      <c r="AF17" s="264">
        <v>120</v>
      </c>
      <c r="AG17" s="264">
        <v>110</v>
      </c>
      <c r="AH17" s="264">
        <v>100</v>
      </c>
      <c r="AI17" s="264">
        <v>90</v>
      </c>
      <c r="AJ17" s="264">
        <v>80</v>
      </c>
      <c r="AK17" s="264">
        <v>70</v>
      </c>
    </row>
    <row r="18" spans="1:37" ht="18.75" customHeight="1">
      <c r="A18" s="193"/>
      <c r="B18" s="315"/>
      <c r="C18" s="315"/>
      <c r="D18" s="318" t="str">
        <f>E7</f>
        <v xml:space="preserve">SZABÓ </v>
      </c>
      <c r="E18" s="318"/>
      <c r="F18" s="318" t="str">
        <f>E9</f>
        <v xml:space="preserve">MOLNÁR </v>
      </c>
      <c r="G18" s="318"/>
      <c r="H18" s="318" t="str">
        <f>E11</f>
        <v xml:space="preserve">ALMAI </v>
      </c>
      <c r="I18" s="318"/>
      <c r="J18" s="318" t="str">
        <f>E13</f>
        <v xml:space="preserve">ZSIRAI </v>
      </c>
      <c r="K18" s="318"/>
      <c r="L18" s="318" t="str">
        <f>E15</f>
        <v xml:space="preserve">PÁLFI </v>
      </c>
      <c r="M18" s="318"/>
      <c r="Y18" s="264"/>
      <c r="Z18" s="264"/>
      <c r="AA18" s="264" t="s">
        <v>83</v>
      </c>
      <c r="AB18" s="264">
        <v>200</v>
      </c>
      <c r="AC18" s="264">
        <v>150</v>
      </c>
      <c r="AD18" s="264">
        <v>130</v>
      </c>
      <c r="AE18" s="264">
        <v>110</v>
      </c>
      <c r="AF18" s="264">
        <v>95</v>
      </c>
      <c r="AG18" s="264">
        <v>80</v>
      </c>
      <c r="AH18" s="264">
        <v>70</v>
      </c>
      <c r="AI18" s="264">
        <v>60</v>
      </c>
      <c r="AJ18" s="264">
        <v>55</v>
      </c>
      <c r="AK18" s="264">
        <v>50</v>
      </c>
    </row>
    <row r="19" spans="1:37" ht="18.75" customHeight="1">
      <c r="A19" s="253" t="s">
        <v>57</v>
      </c>
      <c r="B19" s="313" t="str">
        <f>E7</f>
        <v xml:space="preserve">SZABÓ </v>
      </c>
      <c r="C19" s="313"/>
      <c r="D19" s="319"/>
      <c r="E19" s="319"/>
      <c r="F19" s="321" t="s">
        <v>164</v>
      </c>
      <c r="G19" s="320"/>
      <c r="H19" s="321" t="s">
        <v>165</v>
      </c>
      <c r="I19" s="320"/>
      <c r="J19" s="323" t="s">
        <v>166</v>
      </c>
      <c r="K19" s="318"/>
      <c r="L19" s="323" t="s">
        <v>167</v>
      </c>
      <c r="M19" s="318"/>
      <c r="Y19" s="264"/>
      <c r="Z19" s="264"/>
      <c r="AA19" s="264" t="s">
        <v>84</v>
      </c>
      <c r="AB19" s="264">
        <v>150</v>
      </c>
      <c r="AC19" s="264">
        <v>120</v>
      </c>
      <c r="AD19" s="264">
        <v>100</v>
      </c>
      <c r="AE19" s="264">
        <v>80</v>
      </c>
      <c r="AF19" s="264">
        <v>70</v>
      </c>
      <c r="AG19" s="264">
        <v>60</v>
      </c>
      <c r="AH19" s="264">
        <v>55</v>
      </c>
      <c r="AI19" s="264">
        <v>50</v>
      </c>
      <c r="AJ19" s="264">
        <v>45</v>
      </c>
      <c r="AK19" s="264">
        <v>40</v>
      </c>
    </row>
    <row r="20" spans="1:37" ht="18.75" customHeight="1">
      <c r="A20" s="253" t="s">
        <v>58</v>
      </c>
      <c r="B20" s="313" t="str">
        <f>E9</f>
        <v xml:space="preserve">MOLNÁR </v>
      </c>
      <c r="C20" s="313"/>
      <c r="D20" s="321" t="s">
        <v>168</v>
      </c>
      <c r="E20" s="320"/>
      <c r="F20" s="319"/>
      <c r="G20" s="319"/>
      <c r="H20" s="321" t="s">
        <v>169</v>
      </c>
      <c r="I20" s="320"/>
      <c r="J20" s="321" t="s">
        <v>170</v>
      </c>
      <c r="K20" s="320"/>
      <c r="L20" s="323" t="s">
        <v>171</v>
      </c>
      <c r="M20" s="318"/>
      <c r="Y20" s="264"/>
      <c r="Z20" s="264"/>
      <c r="AA20" s="264" t="s">
        <v>85</v>
      </c>
      <c r="AB20" s="264">
        <v>120</v>
      </c>
      <c r="AC20" s="264">
        <v>90</v>
      </c>
      <c r="AD20" s="264">
        <v>65</v>
      </c>
      <c r="AE20" s="264">
        <v>55</v>
      </c>
      <c r="AF20" s="264">
        <v>50</v>
      </c>
      <c r="AG20" s="264">
        <v>45</v>
      </c>
      <c r="AH20" s="264">
        <v>40</v>
      </c>
      <c r="AI20" s="264">
        <v>35</v>
      </c>
      <c r="AJ20" s="264">
        <v>25</v>
      </c>
      <c r="AK20" s="264">
        <v>20</v>
      </c>
    </row>
    <row r="21" spans="1:37" ht="18.75" customHeight="1">
      <c r="A21" s="253" t="s">
        <v>59</v>
      </c>
      <c r="B21" s="313" t="str">
        <f>E11</f>
        <v xml:space="preserve">ALMAI </v>
      </c>
      <c r="C21" s="313"/>
      <c r="D21" s="321" t="s">
        <v>172</v>
      </c>
      <c r="E21" s="320"/>
      <c r="F21" s="321" t="s">
        <v>173</v>
      </c>
      <c r="G21" s="320"/>
      <c r="H21" s="319"/>
      <c r="I21" s="319"/>
      <c r="J21" s="321" t="s">
        <v>171</v>
      </c>
      <c r="K21" s="320"/>
      <c r="L21" s="321" t="s">
        <v>174</v>
      </c>
      <c r="M21" s="320"/>
      <c r="Y21" s="264"/>
      <c r="Z21" s="264"/>
      <c r="AA21" s="264" t="s">
        <v>86</v>
      </c>
      <c r="AB21" s="264">
        <v>90</v>
      </c>
      <c r="AC21" s="264">
        <v>60</v>
      </c>
      <c r="AD21" s="264">
        <v>45</v>
      </c>
      <c r="AE21" s="264">
        <v>34</v>
      </c>
      <c r="AF21" s="264">
        <v>27</v>
      </c>
      <c r="AG21" s="264">
        <v>22</v>
      </c>
      <c r="AH21" s="264">
        <v>18</v>
      </c>
      <c r="AI21" s="264">
        <v>15</v>
      </c>
      <c r="AJ21" s="264">
        <v>12</v>
      </c>
      <c r="AK21" s="264">
        <v>9</v>
      </c>
    </row>
    <row r="22" spans="1:37" ht="18.75" customHeight="1">
      <c r="A22" s="253" t="s">
        <v>64</v>
      </c>
      <c r="B22" s="313" t="str">
        <f>E13</f>
        <v xml:space="preserve">ZSIRAI </v>
      </c>
      <c r="C22" s="313"/>
      <c r="D22" s="321" t="s">
        <v>175</v>
      </c>
      <c r="E22" s="320"/>
      <c r="F22" s="321" t="s">
        <v>176</v>
      </c>
      <c r="G22" s="320"/>
      <c r="H22" s="323" t="s">
        <v>177</v>
      </c>
      <c r="I22" s="318"/>
      <c r="J22" s="319"/>
      <c r="K22" s="319"/>
      <c r="L22" s="321" t="s">
        <v>177</v>
      </c>
      <c r="M22" s="320"/>
      <c r="Y22" s="264"/>
      <c r="Z22" s="264"/>
      <c r="AA22" s="264" t="s">
        <v>87</v>
      </c>
      <c r="AB22" s="264">
        <v>60</v>
      </c>
      <c r="AC22" s="264">
        <v>40</v>
      </c>
      <c r="AD22" s="264">
        <v>30</v>
      </c>
      <c r="AE22" s="264">
        <v>20</v>
      </c>
      <c r="AF22" s="264">
        <v>18</v>
      </c>
      <c r="AG22" s="264">
        <v>15</v>
      </c>
      <c r="AH22" s="264">
        <v>12</v>
      </c>
      <c r="AI22" s="264">
        <v>10</v>
      </c>
      <c r="AJ22" s="264">
        <v>8</v>
      </c>
      <c r="AK22" s="264">
        <v>6</v>
      </c>
    </row>
    <row r="23" spans="1:37" ht="18.75" customHeight="1">
      <c r="A23" s="253" t="s">
        <v>65</v>
      </c>
      <c r="B23" s="313" t="str">
        <f>E15</f>
        <v xml:space="preserve">PÁLFI </v>
      </c>
      <c r="C23" s="313"/>
      <c r="D23" s="321" t="s">
        <v>178</v>
      </c>
      <c r="E23" s="320"/>
      <c r="F23" s="321" t="s">
        <v>177</v>
      </c>
      <c r="G23" s="320"/>
      <c r="H23" s="323" t="s">
        <v>179</v>
      </c>
      <c r="I23" s="318"/>
      <c r="J23" s="323" t="s">
        <v>171</v>
      </c>
      <c r="K23" s="318"/>
      <c r="L23" s="319"/>
      <c r="M23" s="319"/>
      <c r="Y23" s="264"/>
      <c r="Z23" s="264"/>
      <c r="AA23" s="264" t="s">
        <v>88</v>
      </c>
      <c r="AB23" s="264">
        <v>40</v>
      </c>
      <c r="AC23" s="264">
        <v>25</v>
      </c>
      <c r="AD23" s="264">
        <v>18</v>
      </c>
      <c r="AE23" s="264">
        <v>13</v>
      </c>
      <c r="AF23" s="264">
        <v>8</v>
      </c>
      <c r="AG23" s="264">
        <v>7</v>
      </c>
      <c r="AH23" s="264">
        <v>6</v>
      </c>
      <c r="AI23" s="264">
        <v>5</v>
      </c>
      <c r="AJ23" s="264">
        <v>4</v>
      </c>
      <c r="AK23" s="264">
        <v>3</v>
      </c>
    </row>
    <row r="24" spans="1:37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64"/>
      <c r="Z24" s="264"/>
      <c r="AA24" s="264" t="s">
        <v>89</v>
      </c>
      <c r="AB24" s="264">
        <v>25</v>
      </c>
      <c r="AC24" s="264">
        <v>15</v>
      </c>
      <c r="AD24" s="264">
        <v>13</v>
      </c>
      <c r="AE24" s="264">
        <v>7</v>
      </c>
      <c r="AF24" s="264">
        <v>6</v>
      </c>
      <c r="AG24" s="264">
        <v>5</v>
      </c>
      <c r="AH24" s="264">
        <v>4</v>
      </c>
      <c r="AI24" s="264">
        <v>3</v>
      </c>
      <c r="AJ24" s="264">
        <v>2</v>
      </c>
      <c r="AK24" s="264">
        <v>1</v>
      </c>
    </row>
    <row r="25" spans="1:37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64"/>
      <c r="Z25" s="264"/>
      <c r="AA25" s="264" t="s">
        <v>94</v>
      </c>
      <c r="AB25" s="264">
        <v>15</v>
      </c>
      <c r="AC25" s="264">
        <v>10</v>
      </c>
      <c r="AD25" s="264">
        <v>8</v>
      </c>
      <c r="AE25" s="264">
        <v>4</v>
      </c>
      <c r="AF25" s="264">
        <v>3</v>
      </c>
      <c r="AG25" s="264">
        <v>2</v>
      </c>
      <c r="AH25" s="264">
        <v>1</v>
      </c>
      <c r="AI25" s="264">
        <v>0</v>
      </c>
      <c r="AJ25" s="264">
        <v>0</v>
      </c>
      <c r="AK25" s="264">
        <v>0</v>
      </c>
    </row>
    <row r="26" spans="1:37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64"/>
      <c r="Z26" s="264"/>
      <c r="AA26" s="264" t="s">
        <v>90</v>
      </c>
      <c r="AB26" s="264">
        <v>10</v>
      </c>
      <c r="AC26" s="264">
        <v>6</v>
      </c>
      <c r="AD26" s="264">
        <v>4</v>
      </c>
      <c r="AE26" s="264">
        <v>2</v>
      </c>
      <c r="AF26" s="264">
        <v>1</v>
      </c>
      <c r="AG26" s="264">
        <v>0</v>
      </c>
      <c r="AH26" s="264">
        <v>0</v>
      </c>
      <c r="AI26" s="264">
        <v>0</v>
      </c>
      <c r="AJ26" s="264">
        <v>0</v>
      </c>
      <c r="AK26" s="264">
        <v>0</v>
      </c>
    </row>
    <row r="27" spans="1:37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64"/>
      <c r="Z27" s="264"/>
      <c r="AA27" s="264" t="s">
        <v>91</v>
      </c>
      <c r="AB27" s="264">
        <v>3</v>
      </c>
      <c r="AC27" s="264">
        <v>2</v>
      </c>
      <c r="AD27" s="264">
        <v>1</v>
      </c>
      <c r="AE27" s="264">
        <v>0</v>
      </c>
      <c r="AF27" s="264">
        <v>0</v>
      </c>
      <c r="AG27" s="264">
        <v>0</v>
      </c>
      <c r="AH27" s="264">
        <v>0</v>
      </c>
      <c r="AI27" s="264">
        <v>0</v>
      </c>
      <c r="AJ27" s="264">
        <v>0</v>
      </c>
      <c r="AK27" s="264">
        <v>0</v>
      </c>
    </row>
    <row r="28" spans="1:37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3"/>
      <c r="O32" s="209"/>
      <c r="P32" s="209"/>
      <c r="Q32" s="209"/>
      <c r="R32" s="209"/>
      <c r="S32" s="209"/>
    </row>
    <row r="33" spans="1:19">
      <c r="A33" s="110" t="s">
        <v>38</v>
      </c>
      <c r="B33" s="111"/>
      <c r="C33" s="165"/>
      <c r="D33" s="225" t="s">
        <v>2</v>
      </c>
      <c r="E33" s="226" t="s">
        <v>40</v>
      </c>
      <c r="F33" s="244"/>
      <c r="G33" s="225" t="s">
        <v>2</v>
      </c>
      <c r="H33" s="226" t="s">
        <v>49</v>
      </c>
      <c r="I33" s="119"/>
      <c r="J33" s="226" t="s">
        <v>50</v>
      </c>
      <c r="K33" s="118" t="s">
        <v>51</v>
      </c>
      <c r="L33" s="31"/>
      <c r="M33" s="244"/>
      <c r="O33" s="209"/>
      <c r="P33" s="219"/>
      <c r="Q33" s="219"/>
      <c r="R33" s="220"/>
      <c r="S33" s="209"/>
    </row>
    <row r="34" spans="1:19">
      <c r="A34" s="196" t="s">
        <v>39</v>
      </c>
      <c r="B34" s="197"/>
      <c r="C34" s="198"/>
      <c r="D34" s="227"/>
      <c r="E34" s="312"/>
      <c r="F34" s="312"/>
      <c r="G34" s="238" t="s">
        <v>3</v>
      </c>
      <c r="H34" s="197"/>
      <c r="I34" s="228"/>
      <c r="J34" s="239"/>
      <c r="K34" s="194" t="s">
        <v>41</v>
      </c>
      <c r="L34" s="245"/>
      <c r="M34" s="229"/>
      <c r="O34" s="209"/>
      <c r="P34" s="221"/>
      <c r="Q34" s="221"/>
      <c r="R34" s="222"/>
      <c r="S34" s="209"/>
    </row>
    <row r="35" spans="1:19">
      <c r="A35" s="199" t="s">
        <v>48</v>
      </c>
      <c r="B35" s="117"/>
      <c r="C35" s="200"/>
      <c r="D35" s="230"/>
      <c r="E35" s="310"/>
      <c r="F35" s="310"/>
      <c r="G35" s="240" t="s">
        <v>4</v>
      </c>
      <c r="H35" s="231"/>
      <c r="I35" s="232"/>
      <c r="J35" s="82"/>
      <c r="K35" s="242"/>
      <c r="L35" s="192"/>
      <c r="M35" s="237"/>
      <c r="O35" s="209"/>
      <c r="P35" s="222"/>
      <c r="Q35" s="223"/>
      <c r="R35" s="222"/>
      <c r="S35" s="209"/>
    </row>
    <row r="36" spans="1:19">
      <c r="A36" s="132"/>
      <c r="B36" s="133"/>
      <c r="C36" s="134"/>
      <c r="D36" s="230"/>
      <c r="E36" s="234"/>
      <c r="F36" s="235"/>
      <c r="G36" s="240" t="s">
        <v>5</v>
      </c>
      <c r="H36" s="231"/>
      <c r="I36" s="232"/>
      <c r="J36" s="82"/>
      <c r="K36" s="194" t="s">
        <v>42</v>
      </c>
      <c r="L36" s="245"/>
      <c r="M36" s="229"/>
      <c r="O36" s="209"/>
      <c r="P36" s="221"/>
      <c r="Q36" s="221"/>
      <c r="R36" s="222"/>
      <c r="S36" s="209"/>
    </row>
    <row r="37" spans="1:19">
      <c r="A37" s="112"/>
      <c r="B37" s="163"/>
      <c r="C37" s="113"/>
      <c r="D37" s="230"/>
      <c r="E37" s="234"/>
      <c r="F37" s="235"/>
      <c r="G37" s="240" t="s">
        <v>6</v>
      </c>
      <c r="H37" s="231"/>
      <c r="I37" s="232"/>
      <c r="J37" s="82"/>
      <c r="K37" s="243"/>
      <c r="L37" s="235"/>
      <c r="M37" s="233"/>
      <c r="O37" s="209"/>
      <c r="P37" s="222"/>
      <c r="Q37" s="223"/>
      <c r="R37" s="222"/>
      <c r="S37" s="209"/>
    </row>
    <row r="38" spans="1:19">
      <c r="A38" s="121"/>
      <c r="B38" s="135"/>
      <c r="C38" s="164"/>
      <c r="D38" s="230"/>
      <c r="E38" s="234"/>
      <c r="F38" s="235"/>
      <c r="G38" s="240" t="s">
        <v>7</v>
      </c>
      <c r="H38" s="231"/>
      <c r="I38" s="232"/>
      <c r="J38" s="82"/>
      <c r="K38" s="199"/>
      <c r="L38" s="192"/>
      <c r="M38" s="237"/>
      <c r="O38" s="209"/>
      <c r="P38" s="222"/>
      <c r="Q38" s="223"/>
      <c r="R38" s="222"/>
      <c r="S38" s="209"/>
    </row>
    <row r="39" spans="1:19">
      <c r="A39" s="122"/>
      <c r="B39" s="138"/>
      <c r="C39" s="113"/>
      <c r="D39" s="230"/>
      <c r="E39" s="234"/>
      <c r="F39" s="235"/>
      <c r="G39" s="240" t="s">
        <v>8</v>
      </c>
      <c r="H39" s="231"/>
      <c r="I39" s="232"/>
      <c r="J39" s="82"/>
      <c r="K39" s="194" t="s">
        <v>31</v>
      </c>
      <c r="L39" s="245"/>
      <c r="M39" s="229"/>
      <c r="O39" s="209"/>
      <c r="P39" s="221"/>
      <c r="Q39" s="221"/>
      <c r="R39" s="222"/>
      <c r="S39" s="209"/>
    </row>
    <row r="40" spans="1:19">
      <c r="A40" s="122"/>
      <c r="B40" s="138"/>
      <c r="C40" s="130"/>
      <c r="D40" s="230"/>
      <c r="E40" s="234"/>
      <c r="F40" s="235"/>
      <c r="G40" s="240" t="s">
        <v>9</v>
      </c>
      <c r="H40" s="231"/>
      <c r="I40" s="232"/>
      <c r="J40" s="82"/>
      <c r="K40" s="243"/>
      <c r="L40" s="235"/>
      <c r="M40" s="233"/>
      <c r="O40" s="209"/>
      <c r="P40" s="222"/>
      <c r="Q40" s="223"/>
      <c r="R40" s="222"/>
      <c r="S40" s="209"/>
    </row>
    <row r="41" spans="1:19">
      <c r="A41" s="123"/>
      <c r="B41" s="120"/>
      <c r="C41" s="131"/>
      <c r="D41" s="236"/>
      <c r="E41" s="114"/>
      <c r="F41" s="192"/>
      <c r="G41" s="241" t="s">
        <v>10</v>
      </c>
      <c r="H41" s="117"/>
      <c r="I41" s="195"/>
      <c r="J41" s="115"/>
      <c r="K41" s="199" t="str">
        <f>L4</f>
        <v>Kádár László</v>
      </c>
      <c r="L41" s="192"/>
      <c r="M41" s="237"/>
      <c r="O41" s="209"/>
      <c r="P41" s="222"/>
      <c r="Q41" s="223"/>
      <c r="R41" s="224"/>
      <c r="S41" s="209"/>
    </row>
    <row r="42" spans="1:19">
      <c r="O42" s="209"/>
      <c r="P42" s="209"/>
      <c r="Q42" s="209"/>
      <c r="R42" s="209"/>
      <c r="S42" s="209"/>
    </row>
    <row r="43" spans="1:19">
      <c r="O43" s="209"/>
      <c r="P43" s="209"/>
      <c r="Q43" s="209"/>
      <c r="R43" s="209"/>
      <c r="S43" s="209"/>
    </row>
  </sheetData>
  <mergeCells count="50">
    <mergeCell ref="E34:F34"/>
    <mergeCell ref="E35:F35"/>
    <mergeCell ref="B23:C23"/>
    <mergeCell ref="D23:E23"/>
    <mergeCell ref="F23:G23"/>
    <mergeCell ref="J23:K23"/>
    <mergeCell ref="L23:M23"/>
    <mergeCell ref="B22:C22"/>
    <mergeCell ref="D22:E22"/>
    <mergeCell ref="F22:G22"/>
    <mergeCell ref="H22:I22"/>
    <mergeCell ref="J22:K22"/>
    <mergeCell ref="L22:M22"/>
    <mergeCell ref="H23:I23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18:M18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25" priority="2" stopIfTrue="1" operator="equal">
      <formula>"Bye"</formula>
    </cfRule>
  </conditionalFormatting>
  <conditionalFormatting sqref="R41">
    <cfRule type="expression" dxfId="2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B12" sqref="B12"/>
    </sheetView>
  </sheetViews>
  <sheetFormatPr defaultRowHeight="12.75"/>
  <cols>
    <col min="1" max="1" width="3.85546875" customWidth="1"/>
    <col min="2" max="2" width="16.5703125" customWidth="1"/>
    <col min="3" max="3" width="14" customWidth="1"/>
    <col min="4" max="4" width="13.85546875" style="39" customWidth="1"/>
    <col min="5" max="5" width="12.140625" style="292" customWidth="1"/>
    <col min="6" max="6" width="6.140625" style="88" hidden="1" customWidth="1"/>
    <col min="7" max="7" width="29.85546875" style="88" customWidth="1"/>
    <col min="8" max="8" width="7.7109375" style="39" customWidth="1"/>
    <col min="9" max="13" width="7.42578125" style="39" hidden="1" customWidth="1"/>
    <col min="14" max="15" width="7.42578125" style="39" customWidth="1"/>
    <col min="16" max="16" width="7.42578125" style="39" hidden="1" customWidth="1"/>
    <col min="17" max="17" width="7.42578125" style="39" customWidth="1"/>
  </cols>
  <sheetData>
    <row r="1" spans="1:17" ht="26.25">
      <c r="A1" s="141" t="str">
        <f>Altalanos!$A$6</f>
        <v>Török Play+Stay Kupa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5" thickBot="1">
      <c r="B2" s="85" t="s">
        <v>46</v>
      </c>
      <c r="C2" s="305" t="str">
        <f>Altalanos!$C$8</f>
        <v>narancs leány</v>
      </c>
      <c r="D2" s="99"/>
      <c r="E2" s="159" t="s">
        <v>32</v>
      </c>
      <c r="F2" s="89"/>
      <c r="G2" s="89"/>
      <c r="H2" s="284"/>
      <c r="I2" s="284"/>
      <c r="J2" s="84"/>
      <c r="K2" s="84"/>
      <c r="L2" s="84"/>
      <c r="M2" s="84"/>
      <c r="N2" s="93"/>
      <c r="O2" s="79"/>
      <c r="P2" s="79"/>
      <c r="Q2" s="93"/>
    </row>
    <row r="3" spans="1:17" s="2" customFormat="1" ht="13.5" thickBot="1">
      <c r="A3" s="277" t="s">
        <v>45</v>
      </c>
      <c r="B3" s="282"/>
      <c r="C3" s="282"/>
      <c r="D3" s="282"/>
      <c r="E3" s="282"/>
      <c r="F3" s="282"/>
      <c r="G3" s="282"/>
      <c r="H3" s="282"/>
      <c r="I3" s="283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>
      <c r="A4" s="49" t="s">
        <v>22</v>
      </c>
      <c r="B4" s="49"/>
      <c r="C4" s="47" t="s">
        <v>19</v>
      </c>
      <c r="D4" s="49" t="s">
        <v>27</v>
      </c>
      <c r="E4" s="80"/>
      <c r="G4" s="102"/>
      <c r="H4" s="294" t="s">
        <v>28</v>
      </c>
      <c r="I4" s="289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5" thickBot="1">
      <c r="A5" s="153">
        <f>Altalanos!$A$10</f>
        <v>44611</v>
      </c>
      <c r="B5" s="153"/>
      <c r="C5" s="86" t="str">
        <f>Altalanos!$C$10</f>
        <v>Szentendre</v>
      </c>
      <c r="D5" s="87" t="str">
        <f>Altalanos!$D$10</f>
        <v xml:space="preserve">  </v>
      </c>
      <c r="E5" s="87"/>
      <c r="F5" s="87"/>
      <c r="G5" s="87"/>
      <c r="H5" s="173" t="str">
        <f>Altalanos!$E$10</f>
        <v>Kádár László</v>
      </c>
      <c r="I5" s="295"/>
      <c r="J5" s="106"/>
      <c r="K5" s="81"/>
      <c r="L5" s="81"/>
      <c r="M5" s="81"/>
      <c r="N5" s="106"/>
      <c r="O5" s="87"/>
      <c r="P5" s="87"/>
      <c r="Q5" s="298"/>
    </row>
    <row r="6" spans="1:17" ht="30" customHeight="1" thickBot="1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85" t="s">
        <v>35</v>
      </c>
      <c r="I6" s="286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95" customHeight="1">
      <c r="A7" s="147">
        <v>1</v>
      </c>
      <c r="B7" s="308" t="s">
        <v>150</v>
      </c>
      <c r="C7" s="308" t="s">
        <v>146</v>
      </c>
      <c r="D7" t="s">
        <v>129</v>
      </c>
      <c r="E7" t="s">
        <v>116</v>
      </c>
      <c r="F7" s="278"/>
      <c r="G7" s="279"/>
      <c r="H7" s="91"/>
      <c r="I7" s="91"/>
      <c r="J7" s="144"/>
      <c r="K7" s="142"/>
      <c r="L7" s="146"/>
      <c r="M7" s="142"/>
      <c r="N7" s="137"/>
      <c r="O7" s="302"/>
      <c r="P7" s="108"/>
      <c r="Q7" s="92"/>
    </row>
    <row r="8" spans="1:17" s="11" customFormat="1" ht="18.95" customHeight="1">
      <c r="A8" s="147">
        <v>2</v>
      </c>
      <c r="B8" s="308" t="s">
        <v>151</v>
      </c>
      <c r="C8" s="308" t="s">
        <v>147</v>
      </c>
      <c r="D8" s="308" t="s">
        <v>125</v>
      </c>
      <c r="E8" t="s">
        <v>117</v>
      </c>
      <c r="F8" s="280"/>
      <c r="G8" s="281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95" customHeight="1">
      <c r="A9" s="147">
        <v>3</v>
      </c>
      <c r="B9" s="308" t="s">
        <v>152</v>
      </c>
      <c r="C9" s="308" t="s">
        <v>148</v>
      </c>
      <c r="D9" t="s">
        <v>127</v>
      </c>
      <c r="E9" t="s">
        <v>118</v>
      </c>
      <c r="F9" s="280"/>
      <c r="G9" s="281"/>
      <c r="H9" s="91"/>
      <c r="I9" s="91"/>
      <c r="J9" s="144"/>
      <c r="K9" s="142"/>
      <c r="L9" s="146"/>
      <c r="M9" s="142"/>
      <c r="N9" s="137"/>
      <c r="O9" s="91"/>
      <c r="P9" s="291"/>
      <c r="Q9" s="167"/>
    </row>
    <row r="10" spans="1:17" s="11" customFormat="1" ht="18.95" customHeight="1">
      <c r="A10" s="147">
        <v>4</v>
      </c>
      <c r="B10" s="308" t="s">
        <v>153</v>
      </c>
      <c r="C10" s="308" t="s">
        <v>149</v>
      </c>
      <c r="D10" t="s">
        <v>128</v>
      </c>
      <c r="E10" t="s">
        <v>119</v>
      </c>
      <c r="F10" s="280"/>
      <c r="G10" s="281"/>
      <c r="H10" s="91"/>
      <c r="I10" s="91"/>
      <c r="J10" s="144"/>
      <c r="K10" s="142"/>
      <c r="L10" s="146"/>
      <c r="M10" s="142"/>
      <c r="N10" s="137"/>
      <c r="O10" s="91"/>
      <c r="P10" s="290"/>
      <c r="Q10" s="287"/>
    </row>
    <row r="11" spans="1:17" s="11" customFormat="1" ht="18.95" customHeight="1">
      <c r="A11" s="147">
        <v>5</v>
      </c>
      <c r="B11" s="90"/>
      <c r="C11" s="90"/>
      <c r="D11" s="91"/>
      <c r="E11" s="162"/>
      <c r="F11" s="280"/>
      <c r="G11" s="281"/>
      <c r="H11" s="91"/>
      <c r="I11" s="91"/>
      <c r="J11" s="144"/>
      <c r="K11" s="142"/>
      <c r="L11" s="146"/>
      <c r="M11" s="142"/>
      <c r="N11" s="137"/>
      <c r="O11" s="91"/>
      <c r="P11" s="290"/>
      <c r="Q11" s="287"/>
    </row>
    <row r="12" spans="1:17" s="11" customFormat="1" ht="18.95" customHeight="1">
      <c r="A12" s="147">
        <v>6</v>
      </c>
      <c r="B12" s="90"/>
      <c r="C12" s="90"/>
      <c r="D12" s="91"/>
      <c r="E12" s="162"/>
      <c r="F12" s="280"/>
      <c r="G12" s="281"/>
      <c r="H12" s="91"/>
      <c r="I12" s="91"/>
      <c r="J12" s="144"/>
      <c r="K12" s="142"/>
      <c r="L12" s="146"/>
      <c r="M12" s="142"/>
      <c r="N12" s="137"/>
      <c r="O12" s="91"/>
      <c r="P12" s="290"/>
      <c r="Q12" s="287"/>
    </row>
    <row r="13" spans="1:17" s="11" customFormat="1" ht="18.95" customHeight="1">
      <c r="A13" s="147">
        <v>7</v>
      </c>
      <c r="B13" s="90"/>
      <c r="C13" s="90"/>
      <c r="D13" s="91"/>
      <c r="E13" s="162"/>
      <c r="F13" s="280"/>
      <c r="G13" s="281"/>
      <c r="H13" s="91"/>
      <c r="I13" s="91"/>
      <c r="J13" s="144"/>
      <c r="K13" s="142"/>
      <c r="L13" s="146"/>
      <c r="M13" s="142"/>
      <c r="N13" s="137"/>
      <c r="O13" s="91"/>
      <c r="P13" s="290"/>
      <c r="Q13" s="287"/>
    </row>
    <row r="14" spans="1:17" s="11" customFormat="1" ht="18.95" customHeight="1">
      <c r="A14" s="147">
        <v>8</v>
      </c>
      <c r="B14" s="90"/>
      <c r="C14" s="90"/>
      <c r="D14" s="91"/>
      <c r="E14" s="162"/>
      <c r="F14" s="280"/>
      <c r="G14" s="281"/>
      <c r="H14" s="91"/>
      <c r="I14" s="91"/>
      <c r="J14" s="144"/>
      <c r="K14" s="142"/>
      <c r="L14" s="146"/>
      <c r="M14" s="142"/>
      <c r="N14" s="137"/>
      <c r="O14" s="91"/>
      <c r="P14" s="290"/>
      <c r="Q14" s="287"/>
    </row>
    <row r="15" spans="1:17" s="11" customFormat="1" ht="18.95" customHeight="1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95" customHeight="1">
      <c r="A16" s="147">
        <v>10</v>
      </c>
      <c r="B16" s="301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95" customHeight="1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95" customHeight="1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95" customHeight="1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95" customHeight="1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95" customHeight="1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95" customHeight="1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95" customHeight="1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95" customHeight="1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95" customHeight="1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95" customHeight="1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95" customHeight="1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95" customHeight="1">
      <c r="A28" s="147">
        <v>22</v>
      </c>
      <c r="B28" s="90"/>
      <c r="C28" s="90"/>
      <c r="D28" s="91"/>
      <c r="E28" s="303"/>
      <c r="F28" s="296"/>
      <c r="G28" s="297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95" customHeight="1">
      <c r="A29" s="147">
        <v>23</v>
      </c>
      <c r="B29" s="90"/>
      <c r="C29" s="90"/>
      <c r="D29" s="91"/>
      <c r="E29" s="304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95" customHeight="1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95" customHeight="1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95" customHeight="1">
      <c r="A32" s="147">
        <v>26</v>
      </c>
      <c r="B32" s="90"/>
      <c r="C32" s="90"/>
      <c r="D32" s="91"/>
      <c r="E32" s="293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95" customHeight="1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95" customHeight="1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95" customHeight="1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95" customHeight="1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95" customHeight="1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95" customHeight="1">
      <c r="A38" s="147">
        <v>32</v>
      </c>
      <c r="B38" s="90"/>
      <c r="C38" s="90"/>
      <c r="D38" s="91"/>
      <c r="E38" s="162"/>
      <c r="F38" s="107"/>
      <c r="G38" s="107"/>
      <c r="H38" s="288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95" customHeight="1">
      <c r="A39" s="147">
        <v>33</v>
      </c>
      <c r="B39" s="90"/>
      <c r="C39" s="90"/>
      <c r="D39" s="91"/>
      <c r="E39" s="162"/>
      <c r="F39" s="107"/>
      <c r="G39" s="107"/>
      <c r="H39" s="288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95" customHeight="1">
      <c r="A40" s="147">
        <v>34</v>
      </c>
      <c r="B40" s="90"/>
      <c r="C40" s="90"/>
      <c r="D40" s="91"/>
      <c r="E40" s="162"/>
      <c r="F40" s="107"/>
      <c r="G40" s="107"/>
      <c r="H40" s="288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95" customHeight="1">
      <c r="A41" s="147">
        <v>35</v>
      </c>
      <c r="B41" s="90"/>
      <c r="C41" s="90"/>
      <c r="D41" s="91"/>
      <c r="E41" s="162"/>
      <c r="F41" s="107"/>
      <c r="G41" s="107"/>
      <c r="H41" s="288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95" customHeight="1">
      <c r="A42" s="147">
        <v>36</v>
      </c>
      <c r="B42" s="90"/>
      <c r="C42" s="90"/>
      <c r="D42" s="91"/>
      <c r="E42" s="162"/>
      <c r="F42" s="107"/>
      <c r="G42" s="107"/>
      <c r="H42" s="288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95" customHeight="1">
      <c r="A43" s="147">
        <v>37</v>
      </c>
      <c r="B43" s="90"/>
      <c r="C43" s="90"/>
      <c r="D43" s="91"/>
      <c r="E43" s="162"/>
      <c r="F43" s="107"/>
      <c r="G43" s="107"/>
      <c r="H43" s="288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95" customHeight="1">
      <c r="A44" s="147">
        <v>38</v>
      </c>
      <c r="B44" s="90"/>
      <c r="C44" s="90"/>
      <c r="D44" s="91"/>
      <c r="E44" s="162"/>
      <c r="F44" s="107"/>
      <c r="G44" s="107"/>
      <c r="H44" s="288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95" customHeight="1">
      <c r="A45" s="147">
        <v>39</v>
      </c>
      <c r="B45" s="90"/>
      <c r="C45" s="90"/>
      <c r="D45" s="91"/>
      <c r="E45" s="162"/>
      <c r="F45" s="107"/>
      <c r="G45" s="107"/>
      <c r="H45" s="288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95" customHeight="1">
      <c r="A46" s="147">
        <v>40</v>
      </c>
      <c r="B46" s="90"/>
      <c r="C46" s="90"/>
      <c r="D46" s="91"/>
      <c r="E46" s="162"/>
      <c r="F46" s="107"/>
      <c r="G46" s="107"/>
      <c r="H46" s="288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95" customHeight="1">
      <c r="A47" s="147">
        <v>41</v>
      </c>
      <c r="B47" s="90"/>
      <c r="C47" s="90"/>
      <c r="D47" s="91"/>
      <c r="E47" s="162"/>
      <c r="F47" s="107"/>
      <c r="G47" s="107"/>
      <c r="H47" s="288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95" customHeight="1">
      <c r="A48" s="147">
        <v>42</v>
      </c>
      <c r="B48" s="90"/>
      <c r="C48" s="90"/>
      <c r="D48" s="91"/>
      <c r="E48" s="162"/>
      <c r="F48" s="107"/>
      <c r="G48" s="107"/>
      <c r="H48" s="288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95" customHeight="1">
      <c r="A49" s="147">
        <v>43</v>
      </c>
      <c r="B49" s="90"/>
      <c r="C49" s="90"/>
      <c r="D49" s="91"/>
      <c r="E49" s="162"/>
      <c r="F49" s="107"/>
      <c r="G49" s="107"/>
      <c r="H49" s="288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95" customHeight="1">
      <c r="A50" s="147">
        <v>44</v>
      </c>
      <c r="B50" s="90"/>
      <c r="C50" s="90"/>
      <c r="D50" s="91"/>
      <c r="E50" s="162"/>
      <c r="F50" s="107"/>
      <c r="G50" s="107"/>
      <c r="H50" s="288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95" customHeight="1">
      <c r="A51" s="147">
        <v>45</v>
      </c>
      <c r="B51" s="90"/>
      <c r="C51" s="90"/>
      <c r="D51" s="91"/>
      <c r="E51" s="162"/>
      <c r="F51" s="107"/>
      <c r="G51" s="107"/>
      <c r="H51" s="288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95" customHeight="1">
      <c r="A52" s="147">
        <v>46</v>
      </c>
      <c r="B52" s="90"/>
      <c r="C52" s="90"/>
      <c r="D52" s="91"/>
      <c r="E52" s="162"/>
      <c r="F52" s="107"/>
      <c r="G52" s="107"/>
      <c r="H52" s="288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95" customHeight="1">
      <c r="A53" s="147">
        <v>47</v>
      </c>
      <c r="B53" s="90"/>
      <c r="C53" s="90"/>
      <c r="D53" s="91"/>
      <c r="E53" s="162"/>
      <c r="F53" s="107"/>
      <c r="G53" s="107"/>
      <c r="H53" s="288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95" customHeight="1">
      <c r="A54" s="147">
        <v>48</v>
      </c>
      <c r="B54" s="90"/>
      <c r="C54" s="90"/>
      <c r="D54" s="91"/>
      <c r="E54" s="162"/>
      <c r="F54" s="107"/>
      <c r="G54" s="107"/>
      <c r="H54" s="288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95" customHeight="1">
      <c r="A55" s="147">
        <v>49</v>
      </c>
      <c r="B55" s="90"/>
      <c r="C55" s="90"/>
      <c r="D55" s="91"/>
      <c r="E55" s="162"/>
      <c r="F55" s="107"/>
      <c r="G55" s="107"/>
      <c r="H55" s="288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95" customHeight="1">
      <c r="A56" s="147">
        <v>50</v>
      </c>
      <c r="B56" s="90"/>
      <c r="C56" s="90"/>
      <c r="D56" s="91"/>
      <c r="E56" s="162"/>
      <c r="F56" s="107"/>
      <c r="G56" s="107"/>
      <c r="H56" s="288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95" customHeight="1">
      <c r="A57" s="147">
        <v>51</v>
      </c>
      <c r="B57" s="90"/>
      <c r="C57" s="90"/>
      <c r="D57" s="91"/>
      <c r="E57" s="162"/>
      <c r="F57" s="107"/>
      <c r="G57" s="107"/>
      <c r="H57" s="288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95" customHeight="1">
      <c r="A58" s="147">
        <v>52</v>
      </c>
      <c r="B58" s="90"/>
      <c r="C58" s="90"/>
      <c r="D58" s="91"/>
      <c r="E58" s="162"/>
      <c r="F58" s="107"/>
      <c r="G58" s="107"/>
      <c r="H58" s="288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95" customHeight="1">
      <c r="A59" s="147">
        <v>53</v>
      </c>
      <c r="B59" s="90"/>
      <c r="C59" s="90"/>
      <c r="D59" s="91"/>
      <c r="E59" s="162"/>
      <c r="F59" s="107"/>
      <c r="G59" s="107"/>
      <c r="H59" s="288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95" customHeight="1">
      <c r="A60" s="147">
        <v>54</v>
      </c>
      <c r="B60" s="90"/>
      <c r="C60" s="90"/>
      <c r="D60" s="91"/>
      <c r="E60" s="162"/>
      <c r="F60" s="107"/>
      <c r="G60" s="107"/>
      <c r="H60" s="288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95" customHeight="1">
      <c r="A61" s="147">
        <v>55</v>
      </c>
      <c r="B61" s="90"/>
      <c r="C61" s="90"/>
      <c r="D61" s="91"/>
      <c r="E61" s="162"/>
      <c r="F61" s="107"/>
      <c r="G61" s="107"/>
      <c r="H61" s="288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95" customHeight="1">
      <c r="A62" s="147">
        <v>56</v>
      </c>
      <c r="B62" s="90"/>
      <c r="C62" s="90"/>
      <c r="D62" s="91"/>
      <c r="E62" s="162"/>
      <c r="F62" s="107"/>
      <c r="G62" s="107"/>
      <c r="H62" s="288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95" customHeight="1">
      <c r="A63" s="147">
        <v>57</v>
      </c>
      <c r="B63" s="90"/>
      <c r="C63" s="90"/>
      <c r="D63" s="91"/>
      <c r="E63" s="162"/>
      <c r="F63" s="107"/>
      <c r="G63" s="107"/>
      <c r="H63" s="288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95" customHeight="1">
      <c r="A64" s="147">
        <v>58</v>
      </c>
      <c r="B64" s="90"/>
      <c r="C64" s="90"/>
      <c r="D64" s="91"/>
      <c r="E64" s="162"/>
      <c r="F64" s="107"/>
      <c r="G64" s="107"/>
      <c r="H64" s="288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95" customHeight="1">
      <c r="A65" s="147">
        <v>59</v>
      </c>
      <c r="B65" s="90"/>
      <c r="C65" s="90"/>
      <c r="D65" s="91"/>
      <c r="E65" s="162"/>
      <c r="F65" s="107"/>
      <c r="G65" s="107"/>
      <c r="H65" s="288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95" customHeight="1">
      <c r="A66" s="147">
        <v>60</v>
      </c>
      <c r="B66" s="90"/>
      <c r="C66" s="90"/>
      <c r="D66" s="91"/>
      <c r="E66" s="162"/>
      <c r="F66" s="107"/>
      <c r="G66" s="107"/>
      <c r="H66" s="288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95" customHeight="1">
      <c r="A67" s="147">
        <v>61</v>
      </c>
      <c r="B67" s="90"/>
      <c r="C67" s="90"/>
      <c r="D67" s="91"/>
      <c r="E67" s="162"/>
      <c r="F67" s="107"/>
      <c r="G67" s="107"/>
      <c r="H67" s="288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95" customHeight="1">
      <c r="A68" s="147">
        <v>62</v>
      </c>
      <c r="B68" s="90"/>
      <c r="C68" s="90"/>
      <c r="D68" s="91"/>
      <c r="E68" s="162"/>
      <c r="F68" s="107"/>
      <c r="G68" s="107"/>
      <c r="H68" s="288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95" customHeight="1">
      <c r="A69" s="147">
        <v>63</v>
      </c>
      <c r="B69" s="90"/>
      <c r="C69" s="90"/>
      <c r="D69" s="91"/>
      <c r="E69" s="162"/>
      <c r="F69" s="107"/>
      <c r="G69" s="107"/>
      <c r="H69" s="288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95" customHeight="1">
      <c r="A70" s="147">
        <v>64</v>
      </c>
      <c r="B70" s="90"/>
      <c r="C70" s="90"/>
      <c r="D70" s="91"/>
      <c r="E70" s="162"/>
      <c r="F70" s="107"/>
      <c r="G70" s="107"/>
      <c r="H70" s="288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95" customHeight="1">
      <c r="A71" s="147">
        <v>65</v>
      </c>
      <c r="B71" s="90"/>
      <c r="C71" s="90"/>
      <c r="D71" s="91"/>
      <c r="E71" s="162"/>
      <c r="F71" s="107"/>
      <c r="G71" s="107"/>
      <c r="H71" s="288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95" customHeight="1">
      <c r="A72" s="147">
        <v>66</v>
      </c>
      <c r="B72" s="90"/>
      <c r="C72" s="90"/>
      <c r="D72" s="91"/>
      <c r="E72" s="162"/>
      <c r="F72" s="107"/>
      <c r="G72" s="107"/>
      <c r="H72" s="288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95" customHeight="1">
      <c r="A73" s="147">
        <v>67</v>
      </c>
      <c r="B73" s="90"/>
      <c r="C73" s="90"/>
      <c r="D73" s="91"/>
      <c r="E73" s="162"/>
      <c r="F73" s="107"/>
      <c r="G73" s="107"/>
      <c r="H73" s="288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95" customHeight="1">
      <c r="A74" s="147">
        <v>68</v>
      </c>
      <c r="B74" s="90"/>
      <c r="C74" s="90"/>
      <c r="D74" s="91"/>
      <c r="E74" s="162"/>
      <c r="F74" s="107"/>
      <c r="G74" s="107"/>
      <c r="H74" s="288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95" customHeight="1">
      <c r="A75" s="147">
        <v>69</v>
      </c>
      <c r="B75" s="90"/>
      <c r="C75" s="90"/>
      <c r="D75" s="91"/>
      <c r="E75" s="162"/>
      <c r="F75" s="107"/>
      <c r="G75" s="107"/>
      <c r="H75" s="288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95" customHeight="1">
      <c r="A76" s="147">
        <v>70</v>
      </c>
      <c r="B76" s="90"/>
      <c r="C76" s="90"/>
      <c r="D76" s="91"/>
      <c r="E76" s="162"/>
      <c r="F76" s="107"/>
      <c r="G76" s="107"/>
      <c r="H76" s="288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95" customHeight="1">
      <c r="A77" s="147">
        <v>71</v>
      </c>
      <c r="B77" s="90"/>
      <c r="C77" s="90"/>
      <c r="D77" s="91"/>
      <c r="E77" s="162"/>
      <c r="F77" s="107"/>
      <c r="G77" s="107"/>
      <c r="H77" s="288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95" customHeight="1">
      <c r="A78" s="147">
        <v>72</v>
      </c>
      <c r="B78" s="90"/>
      <c r="C78" s="90"/>
      <c r="D78" s="91"/>
      <c r="E78" s="162"/>
      <c r="F78" s="107"/>
      <c r="G78" s="107"/>
      <c r="H78" s="288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95" customHeight="1">
      <c r="A79" s="147">
        <v>73</v>
      </c>
      <c r="B79" s="90"/>
      <c r="C79" s="90"/>
      <c r="D79" s="91"/>
      <c r="E79" s="162"/>
      <c r="F79" s="107"/>
      <c r="G79" s="107"/>
      <c r="H79" s="288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95" customHeight="1">
      <c r="A80" s="147">
        <v>74</v>
      </c>
      <c r="B80" s="90"/>
      <c r="C80" s="90"/>
      <c r="D80" s="91"/>
      <c r="E80" s="162"/>
      <c r="F80" s="107"/>
      <c r="G80" s="107"/>
      <c r="H80" s="288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95" customHeight="1">
      <c r="A81" s="147">
        <v>75</v>
      </c>
      <c r="B81" s="90"/>
      <c r="C81" s="90"/>
      <c r="D81" s="91"/>
      <c r="E81" s="162"/>
      <c r="F81" s="107"/>
      <c r="G81" s="107"/>
      <c r="H81" s="288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95" customHeight="1">
      <c r="A82" s="147">
        <v>76</v>
      </c>
      <c r="B82" s="90"/>
      <c r="C82" s="90"/>
      <c r="D82" s="91"/>
      <c r="E82" s="162"/>
      <c r="F82" s="107"/>
      <c r="G82" s="107"/>
      <c r="H82" s="288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95" customHeight="1">
      <c r="A83" s="147">
        <v>77</v>
      </c>
      <c r="B83" s="90"/>
      <c r="C83" s="90"/>
      <c r="D83" s="91"/>
      <c r="E83" s="162"/>
      <c r="F83" s="107"/>
      <c r="G83" s="107"/>
      <c r="H83" s="288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95" customHeight="1">
      <c r="A84" s="147">
        <v>78</v>
      </c>
      <c r="B84" s="90"/>
      <c r="C84" s="90"/>
      <c r="D84" s="91"/>
      <c r="E84" s="162"/>
      <c r="F84" s="107"/>
      <c r="G84" s="107"/>
      <c r="H84" s="288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95" customHeight="1">
      <c r="A85" s="147">
        <v>79</v>
      </c>
      <c r="B85" s="90"/>
      <c r="C85" s="90"/>
      <c r="D85" s="91"/>
      <c r="E85" s="162"/>
      <c r="F85" s="107"/>
      <c r="G85" s="107"/>
      <c r="H85" s="288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95" customHeight="1">
      <c r="A86" s="147">
        <v>80</v>
      </c>
      <c r="B86" s="90"/>
      <c r="C86" s="90"/>
      <c r="D86" s="91"/>
      <c r="E86" s="162"/>
      <c r="F86" s="107"/>
      <c r="G86" s="107"/>
      <c r="H86" s="288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95" customHeight="1">
      <c r="A87" s="147">
        <v>81</v>
      </c>
      <c r="B87" s="90"/>
      <c r="C87" s="90"/>
      <c r="D87" s="91"/>
      <c r="E87" s="162"/>
      <c r="F87" s="107"/>
      <c r="G87" s="107"/>
      <c r="H87" s="288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95" customHeight="1">
      <c r="A88" s="147">
        <v>82</v>
      </c>
      <c r="B88" s="90"/>
      <c r="C88" s="90"/>
      <c r="D88" s="91"/>
      <c r="E88" s="162"/>
      <c r="F88" s="107"/>
      <c r="G88" s="107"/>
      <c r="H88" s="288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95" customHeight="1">
      <c r="A89" s="147">
        <v>83</v>
      </c>
      <c r="B89" s="90"/>
      <c r="C89" s="90"/>
      <c r="D89" s="91"/>
      <c r="E89" s="162"/>
      <c r="F89" s="107"/>
      <c r="G89" s="107"/>
      <c r="H89" s="288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95" customHeight="1">
      <c r="A90" s="147">
        <v>84</v>
      </c>
      <c r="B90" s="90"/>
      <c r="C90" s="90"/>
      <c r="D90" s="91"/>
      <c r="E90" s="162"/>
      <c r="F90" s="107"/>
      <c r="G90" s="107"/>
      <c r="H90" s="288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95" customHeight="1">
      <c r="A91" s="147">
        <v>85</v>
      </c>
      <c r="B91" s="90"/>
      <c r="C91" s="90"/>
      <c r="D91" s="91"/>
      <c r="E91" s="162"/>
      <c r="F91" s="107"/>
      <c r="G91" s="107"/>
      <c r="H91" s="288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95" customHeight="1">
      <c r="A92" s="147">
        <v>86</v>
      </c>
      <c r="B92" s="90"/>
      <c r="C92" s="90"/>
      <c r="D92" s="91"/>
      <c r="E92" s="162"/>
      <c r="F92" s="107"/>
      <c r="G92" s="107"/>
      <c r="H92" s="288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95" customHeight="1">
      <c r="A93" s="147">
        <v>87</v>
      </c>
      <c r="B93" s="90"/>
      <c r="C93" s="90"/>
      <c r="D93" s="91"/>
      <c r="E93" s="162"/>
      <c r="F93" s="107"/>
      <c r="G93" s="107"/>
      <c r="H93" s="288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95" customHeight="1">
      <c r="A94" s="147">
        <v>88</v>
      </c>
      <c r="B94" s="90"/>
      <c r="C94" s="90"/>
      <c r="D94" s="91"/>
      <c r="E94" s="162"/>
      <c r="F94" s="107"/>
      <c r="G94" s="107"/>
      <c r="H94" s="288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95" customHeight="1">
      <c r="A95" s="147">
        <v>89</v>
      </c>
      <c r="B95" s="90"/>
      <c r="C95" s="90"/>
      <c r="D95" s="91"/>
      <c r="E95" s="162"/>
      <c r="F95" s="107"/>
      <c r="G95" s="107"/>
      <c r="H95" s="288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95" customHeight="1">
      <c r="A96" s="147">
        <v>90</v>
      </c>
      <c r="B96" s="90"/>
      <c r="C96" s="90"/>
      <c r="D96" s="91"/>
      <c r="E96" s="162"/>
      <c r="F96" s="107"/>
      <c r="G96" s="107"/>
      <c r="H96" s="288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95" customHeight="1">
      <c r="A97" s="147">
        <v>91</v>
      </c>
      <c r="B97" s="90"/>
      <c r="C97" s="90"/>
      <c r="D97" s="91"/>
      <c r="E97" s="162"/>
      <c r="F97" s="107"/>
      <c r="G97" s="107"/>
      <c r="H97" s="288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95" customHeight="1">
      <c r="A98" s="147">
        <v>92</v>
      </c>
      <c r="B98" s="90"/>
      <c r="C98" s="90"/>
      <c r="D98" s="91"/>
      <c r="E98" s="162"/>
      <c r="F98" s="107"/>
      <c r="G98" s="107"/>
      <c r="H98" s="288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95" customHeight="1">
      <c r="A99" s="147">
        <v>93</v>
      </c>
      <c r="B99" s="90"/>
      <c r="C99" s="90"/>
      <c r="D99" s="91"/>
      <c r="E99" s="162"/>
      <c r="F99" s="107"/>
      <c r="G99" s="107"/>
      <c r="H99" s="288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95" customHeight="1">
      <c r="A100" s="147">
        <v>94</v>
      </c>
      <c r="B100" s="90"/>
      <c r="C100" s="90"/>
      <c r="D100" s="91"/>
      <c r="E100" s="162"/>
      <c r="F100" s="107"/>
      <c r="G100" s="107"/>
      <c r="H100" s="288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95" customHeight="1">
      <c r="A101" s="147">
        <v>95</v>
      </c>
      <c r="B101" s="90"/>
      <c r="C101" s="90"/>
      <c r="D101" s="91"/>
      <c r="E101" s="162"/>
      <c r="F101" s="107"/>
      <c r="G101" s="107"/>
      <c r="H101" s="288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95" customHeight="1">
      <c r="A102" s="147">
        <v>96</v>
      </c>
      <c r="B102" s="90"/>
      <c r="C102" s="90"/>
      <c r="D102" s="91"/>
      <c r="E102" s="162"/>
      <c r="F102" s="107"/>
      <c r="G102" s="107"/>
      <c r="H102" s="288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95" customHeight="1">
      <c r="A103" s="147">
        <v>97</v>
      </c>
      <c r="B103" s="90"/>
      <c r="C103" s="90"/>
      <c r="D103" s="91"/>
      <c r="E103" s="162"/>
      <c r="F103" s="107"/>
      <c r="G103" s="107"/>
      <c r="H103" s="288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95" customHeight="1">
      <c r="A104" s="147">
        <v>98</v>
      </c>
      <c r="B104" s="90"/>
      <c r="C104" s="90"/>
      <c r="D104" s="91"/>
      <c r="E104" s="162"/>
      <c r="F104" s="107"/>
      <c r="G104" s="107"/>
      <c r="H104" s="288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95" customHeight="1">
      <c r="A105" s="147">
        <v>99</v>
      </c>
      <c r="B105" s="90"/>
      <c r="C105" s="90"/>
      <c r="D105" s="91"/>
      <c r="E105" s="162"/>
      <c r="F105" s="107"/>
      <c r="G105" s="107"/>
      <c r="H105" s="288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95" customHeight="1">
      <c r="A106" s="147">
        <v>100</v>
      </c>
      <c r="B106" s="90"/>
      <c r="C106" s="90"/>
      <c r="D106" s="91"/>
      <c r="E106" s="162"/>
      <c r="F106" s="107"/>
      <c r="G106" s="107"/>
      <c r="H106" s="288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95" customHeight="1">
      <c r="A107" s="147">
        <v>101</v>
      </c>
      <c r="B107" s="90"/>
      <c r="C107" s="90"/>
      <c r="D107" s="91"/>
      <c r="E107" s="162"/>
      <c r="F107" s="107"/>
      <c r="G107" s="107"/>
      <c r="H107" s="288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95" customHeight="1">
      <c r="A108" s="147">
        <v>102</v>
      </c>
      <c r="B108" s="90"/>
      <c r="C108" s="90"/>
      <c r="D108" s="91"/>
      <c r="E108" s="162"/>
      <c r="F108" s="107"/>
      <c r="G108" s="107"/>
      <c r="H108" s="288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95" customHeight="1">
      <c r="A109" s="147">
        <v>103</v>
      </c>
      <c r="B109" s="90"/>
      <c r="C109" s="90"/>
      <c r="D109" s="91"/>
      <c r="E109" s="162"/>
      <c r="F109" s="107"/>
      <c r="G109" s="107"/>
      <c r="H109" s="288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95" customHeight="1">
      <c r="A110" s="147">
        <v>104</v>
      </c>
      <c r="B110" s="90"/>
      <c r="C110" s="90"/>
      <c r="D110" s="91"/>
      <c r="E110" s="162"/>
      <c r="F110" s="107"/>
      <c r="G110" s="107"/>
      <c r="H110" s="288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95" customHeight="1">
      <c r="A111" s="147">
        <v>105</v>
      </c>
      <c r="B111" s="90"/>
      <c r="C111" s="90"/>
      <c r="D111" s="91"/>
      <c r="E111" s="162"/>
      <c r="F111" s="107"/>
      <c r="G111" s="107"/>
      <c r="H111" s="288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95" customHeight="1">
      <c r="A112" s="147">
        <v>106</v>
      </c>
      <c r="B112" s="90"/>
      <c r="C112" s="90"/>
      <c r="D112" s="91"/>
      <c r="E112" s="162"/>
      <c r="F112" s="107"/>
      <c r="G112" s="107"/>
      <c r="H112" s="288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95" customHeight="1">
      <c r="A113" s="147">
        <v>107</v>
      </c>
      <c r="B113" s="90"/>
      <c r="C113" s="90"/>
      <c r="D113" s="91"/>
      <c r="E113" s="162"/>
      <c r="F113" s="107"/>
      <c r="G113" s="107"/>
      <c r="H113" s="288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95" customHeight="1">
      <c r="A114" s="147">
        <v>108</v>
      </c>
      <c r="B114" s="90"/>
      <c r="C114" s="90"/>
      <c r="D114" s="91"/>
      <c r="E114" s="162"/>
      <c r="F114" s="107"/>
      <c r="G114" s="107"/>
      <c r="H114" s="288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95" customHeight="1">
      <c r="A115" s="147">
        <v>109</v>
      </c>
      <c r="B115" s="90"/>
      <c r="C115" s="90"/>
      <c r="D115" s="91"/>
      <c r="E115" s="162"/>
      <c r="F115" s="107"/>
      <c r="G115" s="107"/>
      <c r="H115" s="288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95" customHeight="1">
      <c r="A116" s="147">
        <v>110</v>
      </c>
      <c r="B116" s="90"/>
      <c r="C116" s="90"/>
      <c r="D116" s="91"/>
      <c r="E116" s="162"/>
      <c r="F116" s="107"/>
      <c r="G116" s="107"/>
      <c r="H116" s="288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95" customHeight="1">
      <c r="A117" s="147">
        <v>111</v>
      </c>
      <c r="B117" s="90"/>
      <c r="C117" s="90"/>
      <c r="D117" s="91"/>
      <c r="E117" s="162"/>
      <c r="F117" s="107"/>
      <c r="G117" s="107"/>
      <c r="H117" s="288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95" customHeight="1">
      <c r="A118" s="147">
        <v>112</v>
      </c>
      <c r="B118" s="90"/>
      <c r="C118" s="90"/>
      <c r="D118" s="91"/>
      <c r="E118" s="162"/>
      <c r="F118" s="107"/>
      <c r="G118" s="107"/>
      <c r="H118" s="288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95" customHeight="1">
      <c r="A119" s="147">
        <v>113</v>
      </c>
      <c r="B119" s="90"/>
      <c r="C119" s="90"/>
      <c r="D119" s="91"/>
      <c r="E119" s="162"/>
      <c r="F119" s="107"/>
      <c r="G119" s="107"/>
      <c r="H119" s="288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95" customHeight="1">
      <c r="A120" s="147">
        <v>114</v>
      </c>
      <c r="B120" s="90"/>
      <c r="C120" s="90"/>
      <c r="D120" s="91"/>
      <c r="E120" s="162"/>
      <c r="F120" s="107"/>
      <c r="G120" s="107"/>
      <c r="H120" s="288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95" customHeight="1">
      <c r="A121" s="147">
        <v>115</v>
      </c>
      <c r="B121" s="90"/>
      <c r="C121" s="90"/>
      <c r="D121" s="91"/>
      <c r="E121" s="162"/>
      <c r="F121" s="107"/>
      <c r="G121" s="107"/>
      <c r="H121" s="288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95" customHeight="1">
      <c r="A122" s="147">
        <v>116</v>
      </c>
      <c r="B122" s="90"/>
      <c r="C122" s="90"/>
      <c r="D122" s="91"/>
      <c r="E122" s="162"/>
      <c r="F122" s="107"/>
      <c r="G122" s="107"/>
      <c r="H122" s="288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95" customHeight="1">
      <c r="A123" s="147">
        <v>117</v>
      </c>
      <c r="B123" s="90"/>
      <c r="C123" s="90"/>
      <c r="D123" s="91"/>
      <c r="E123" s="162"/>
      <c r="F123" s="107"/>
      <c r="G123" s="107"/>
      <c r="H123" s="288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95" customHeight="1">
      <c r="A124" s="147">
        <v>118</v>
      </c>
      <c r="B124" s="90"/>
      <c r="C124" s="90"/>
      <c r="D124" s="91"/>
      <c r="E124" s="162"/>
      <c r="F124" s="107"/>
      <c r="G124" s="107"/>
      <c r="H124" s="288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95" customHeight="1">
      <c r="A125" s="147">
        <v>119</v>
      </c>
      <c r="B125" s="90"/>
      <c r="C125" s="90"/>
      <c r="D125" s="91"/>
      <c r="E125" s="162"/>
      <c r="F125" s="107"/>
      <c r="G125" s="107"/>
      <c r="H125" s="288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95" customHeight="1">
      <c r="A126" s="147">
        <v>120</v>
      </c>
      <c r="B126" s="90"/>
      <c r="C126" s="90"/>
      <c r="D126" s="91"/>
      <c r="E126" s="162"/>
      <c r="F126" s="107"/>
      <c r="G126" s="107"/>
      <c r="H126" s="288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95" customHeight="1">
      <c r="A127" s="147">
        <v>121</v>
      </c>
      <c r="B127" s="90"/>
      <c r="C127" s="90"/>
      <c r="D127" s="91"/>
      <c r="E127" s="162"/>
      <c r="F127" s="107"/>
      <c r="G127" s="107"/>
      <c r="H127" s="288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95" customHeight="1">
      <c r="A128" s="147">
        <v>122</v>
      </c>
      <c r="B128" s="90"/>
      <c r="C128" s="90"/>
      <c r="D128" s="91"/>
      <c r="E128" s="162"/>
      <c r="F128" s="107"/>
      <c r="G128" s="107"/>
      <c r="H128" s="288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95" customHeight="1">
      <c r="A129" s="147">
        <v>123</v>
      </c>
      <c r="B129" s="90"/>
      <c r="C129" s="90"/>
      <c r="D129" s="91"/>
      <c r="E129" s="162"/>
      <c r="F129" s="107"/>
      <c r="G129" s="107"/>
      <c r="H129" s="288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95" customHeight="1">
      <c r="A130" s="147">
        <v>124</v>
      </c>
      <c r="B130" s="90"/>
      <c r="C130" s="90"/>
      <c r="D130" s="91"/>
      <c r="E130" s="162"/>
      <c r="F130" s="107"/>
      <c r="G130" s="107"/>
      <c r="H130" s="288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95" customHeight="1">
      <c r="A131" s="147">
        <v>125</v>
      </c>
      <c r="B131" s="90"/>
      <c r="C131" s="90"/>
      <c r="D131" s="91"/>
      <c r="E131" s="162"/>
      <c r="F131" s="107"/>
      <c r="G131" s="107"/>
      <c r="H131" s="288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95" customHeight="1">
      <c r="A132" s="147">
        <v>126</v>
      </c>
      <c r="B132" s="90"/>
      <c r="C132" s="90"/>
      <c r="D132" s="91"/>
      <c r="E132" s="162"/>
      <c r="F132" s="107"/>
      <c r="G132" s="107"/>
      <c r="H132" s="288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95" customHeight="1">
      <c r="A133" s="147">
        <v>127</v>
      </c>
      <c r="B133" s="90"/>
      <c r="C133" s="90"/>
      <c r="D133" s="91"/>
      <c r="E133" s="162"/>
      <c r="F133" s="107"/>
      <c r="G133" s="107"/>
      <c r="H133" s="288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95" customHeight="1">
      <c r="A134" s="147">
        <v>128</v>
      </c>
      <c r="B134" s="90"/>
      <c r="C134" s="90"/>
      <c r="D134" s="91"/>
      <c r="E134" s="162"/>
      <c r="F134" s="107"/>
      <c r="G134" s="107"/>
      <c r="H134" s="288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>
      <c r="A135" s="147">
        <v>129</v>
      </c>
      <c r="B135" s="90"/>
      <c r="C135" s="90"/>
      <c r="D135" s="91"/>
      <c r="E135" s="162"/>
      <c r="F135" s="107"/>
      <c r="G135" s="107"/>
      <c r="H135" s="288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>
      <c r="A136" s="147">
        <v>130</v>
      </c>
      <c r="B136" s="90"/>
      <c r="C136" s="90"/>
      <c r="D136" s="91"/>
      <c r="E136" s="162"/>
      <c r="F136" s="107"/>
      <c r="G136" s="107"/>
      <c r="H136" s="288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>
      <c r="A137" s="147">
        <v>131</v>
      </c>
      <c r="B137" s="90"/>
      <c r="C137" s="90"/>
      <c r="D137" s="91"/>
      <c r="E137" s="162"/>
      <c r="F137" s="107"/>
      <c r="G137" s="107"/>
      <c r="H137" s="288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>
      <c r="A138" s="147">
        <v>132</v>
      </c>
      <c r="B138" s="90"/>
      <c r="C138" s="90"/>
      <c r="D138" s="91"/>
      <c r="E138" s="162"/>
      <c r="F138" s="107"/>
      <c r="G138" s="107"/>
      <c r="H138" s="288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>
      <c r="A139" s="147">
        <v>133</v>
      </c>
      <c r="B139" s="90"/>
      <c r="C139" s="90"/>
      <c r="D139" s="91"/>
      <c r="E139" s="162"/>
      <c r="F139" s="107"/>
      <c r="G139" s="107"/>
      <c r="H139" s="288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>
      <c r="A140" s="147">
        <v>134</v>
      </c>
      <c r="B140" s="90"/>
      <c r="C140" s="90"/>
      <c r="D140" s="91"/>
      <c r="E140" s="162"/>
      <c r="F140" s="107"/>
      <c r="G140" s="107"/>
      <c r="H140" s="288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>
      <c r="A141" s="147">
        <v>135</v>
      </c>
      <c r="B141" s="90"/>
      <c r="C141" s="90"/>
      <c r="D141" s="91"/>
      <c r="E141" s="162"/>
      <c r="F141" s="107"/>
      <c r="G141" s="107"/>
      <c r="H141" s="288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>
      <c r="A142" s="147">
        <v>136</v>
      </c>
      <c r="B142" s="90"/>
      <c r="C142" s="90"/>
      <c r="D142" s="91"/>
      <c r="E142" s="162"/>
      <c r="F142" s="107"/>
      <c r="G142" s="107"/>
      <c r="H142" s="288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>
      <c r="A143" s="147">
        <v>137</v>
      </c>
      <c r="B143" s="90"/>
      <c r="C143" s="90"/>
      <c r="D143" s="91"/>
      <c r="E143" s="162"/>
      <c r="F143" s="107"/>
      <c r="G143" s="107"/>
      <c r="H143" s="288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>
      <c r="A144" s="147">
        <v>138</v>
      </c>
      <c r="B144" s="90"/>
      <c r="C144" s="90"/>
      <c r="D144" s="91"/>
      <c r="E144" s="162"/>
      <c r="F144" s="107"/>
      <c r="G144" s="107"/>
      <c r="H144" s="288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>
      <c r="A145" s="147">
        <v>139</v>
      </c>
      <c r="B145" s="90"/>
      <c r="C145" s="90"/>
      <c r="D145" s="91"/>
      <c r="E145" s="162"/>
      <c r="F145" s="107"/>
      <c r="G145" s="107"/>
      <c r="H145" s="288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>
      <c r="A146" s="147">
        <v>140</v>
      </c>
      <c r="B146" s="90"/>
      <c r="C146" s="90"/>
      <c r="D146" s="91"/>
      <c r="E146" s="162"/>
      <c r="F146" s="107"/>
      <c r="G146" s="107"/>
      <c r="H146" s="288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>
      <c r="A147" s="147">
        <v>141</v>
      </c>
      <c r="B147" s="90"/>
      <c r="C147" s="90"/>
      <c r="D147" s="91"/>
      <c r="E147" s="162"/>
      <c r="F147" s="107"/>
      <c r="G147" s="107"/>
      <c r="H147" s="288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>
      <c r="A148" s="147">
        <v>142</v>
      </c>
      <c r="B148" s="90"/>
      <c r="C148" s="90"/>
      <c r="D148" s="91"/>
      <c r="E148" s="162"/>
      <c r="F148" s="107"/>
      <c r="G148" s="107"/>
      <c r="H148" s="288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>
      <c r="A149" s="147">
        <v>143</v>
      </c>
      <c r="B149" s="90"/>
      <c r="C149" s="90"/>
      <c r="D149" s="91"/>
      <c r="E149" s="162"/>
      <c r="F149" s="107"/>
      <c r="G149" s="107"/>
      <c r="H149" s="288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>
      <c r="A150" s="147">
        <v>144</v>
      </c>
      <c r="B150" s="90"/>
      <c r="C150" s="90"/>
      <c r="D150" s="91"/>
      <c r="E150" s="162"/>
      <c r="F150" s="107"/>
      <c r="G150" s="107"/>
      <c r="H150" s="288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>
      <c r="A151" s="147">
        <v>145</v>
      </c>
      <c r="B151" s="90"/>
      <c r="C151" s="90"/>
      <c r="D151" s="91"/>
      <c r="E151" s="162"/>
      <c r="F151" s="107"/>
      <c r="G151" s="107"/>
      <c r="H151" s="288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>
      <c r="A152" s="147">
        <v>146</v>
      </c>
      <c r="B152" s="90"/>
      <c r="C152" s="90"/>
      <c r="D152" s="91"/>
      <c r="E152" s="162"/>
      <c r="F152" s="107"/>
      <c r="G152" s="107"/>
      <c r="H152" s="288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>
      <c r="A153" s="147">
        <v>147</v>
      </c>
      <c r="B153" s="90"/>
      <c r="C153" s="90"/>
      <c r="D153" s="91"/>
      <c r="E153" s="162"/>
      <c r="F153" s="107"/>
      <c r="G153" s="107"/>
      <c r="H153" s="288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>
      <c r="A154" s="147">
        <v>148</v>
      </c>
      <c r="B154" s="90"/>
      <c r="C154" s="90"/>
      <c r="D154" s="91"/>
      <c r="E154" s="162"/>
      <c r="F154" s="107"/>
      <c r="G154" s="107"/>
      <c r="H154" s="288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>
      <c r="A155" s="147">
        <v>149</v>
      </c>
      <c r="B155" s="90"/>
      <c r="C155" s="90"/>
      <c r="D155" s="91"/>
      <c r="E155" s="162"/>
      <c r="F155" s="107"/>
      <c r="G155" s="107"/>
      <c r="H155" s="288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>
      <c r="A156" s="147">
        <v>150</v>
      </c>
      <c r="B156" s="90"/>
      <c r="C156" s="90"/>
      <c r="D156" s="91"/>
      <c r="E156" s="162"/>
      <c r="F156" s="107"/>
      <c r="G156" s="107"/>
      <c r="H156" s="288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23" priority="20" stopIfTrue="1">
      <formula>AND(ROUNDDOWN(($A$4-E7)/365.25,0)&lt;=13,G7&lt;&gt;"OK")</formula>
    </cfRule>
    <cfRule type="expression" dxfId="22" priority="21" stopIfTrue="1">
      <formula>AND(ROUNDDOWN(($A$4-E7)/365.25,0)&lt;=14,G7&lt;&gt;"OK")</formula>
    </cfRule>
    <cfRule type="expression" dxfId="21" priority="22" stopIfTrue="1">
      <formula>AND(ROUNDDOWN(($A$4-E7)/365.25,0)&lt;=17,G7&lt;&gt;"OK")</formula>
    </cfRule>
  </conditionalFormatting>
  <conditionalFormatting sqref="J7:J156">
    <cfRule type="cellIs" dxfId="20" priority="19" stopIfTrue="1" operator="equal">
      <formula>"Z"</formula>
    </cfRule>
  </conditionalFormatting>
  <conditionalFormatting sqref="A7:D156">
    <cfRule type="expression" dxfId="19" priority="18" stopIfTrue="1">
      <formula>$Q7&gt;=1</formula>
    </cfRule>
  </conditionalFormatting>
  <conditionalFormatting sqref="E7:E14">
    <cfRule type="expression" dxfId="18" priority="15" stopIfTrue="1">
      <formula>AND(ROUNDDOWN(($A$4-E7)/365.25,0)&lt;=13,G7&lt;&gt;"OK")</formula>
    </cfRule>
    <cfRule type="expression" dxfId="17" priority="16" stopIfTrue="1">
      <formula>AND(ROUNDDOWN(($A$4-E7)/365.25,0)&lt;=14,G7&lt;&gt;"OK")</formula>
    </cfRule>
    <cfRule type="expression" dxfId="16" priority="17" stopIfTrue="1">
      <formula>AND(ROUNDDOWN(($A$4-E7)/365.25,0)&lt;=17,G7&lt;&gt;"OK")</formula>
    </cfRule>
  </conditionalFormatting>
  <conditionalFormatting sqref="J7:J14">
    <cfRule type="cellIs" dxfId="15" priority="14" stopIfTrue="1" operator="equal">
      <formula>"Z"</formula>
    </cfRule>
  </conditionalFormatting>
  <conditionalFormatting sqref="B7:D14">
    <cfRule type="expression" dxfId="14" priority="13" stopIfTrue="1">
      <formula>$Q7&gt;=1</formula>
    </cfRule>
  </conditionalFormatting>
  <conditionalFormatting sqref="E7:E14">
    <cfRule type="expression" dxfId="13" priority="10" stopIfTrue="1">
      <formula>AND(ROUNDDOWN(($A$4-E7)/365.25,0)&lt;=13,G7&lt;&gt;"OK")</formula>
    </cfRule>
    <cfRule type="expression" dxfId="12" priority="11" stopIfTrue="1">
      <formula>AND(ROUNDDOWN(($A$4-E7)/365.25,0)&lt;=14,G7&lt;&gt;"OK")</formula>
    </cfRule>
    <cfRule type="expression" dxfId="11" priority="12" stopIfTrue="1">
      <formula>AND(ROUNDDOWN(($A$4-E7)/365.25,0)&lt;=17,G7&lt;&gt;"OK")</formula>
    </cfRule>
  </conditionalFormatting>
  <conditionalFormatting sqref="B7:D14">
    <cfRule type="expression" dxfId="10" priority="9" stopIfTrue="1">
      <formula>$Q7&gt;=1</formula>
    </cfRule>
  </conditionalFormatting>
  <conditionalFormatting sqref="E7:E27 E29:E37">
    <cfRule type="expression" dxfId="9" priority="6" stopIfTrue="1">
      <formula>AND(ROUNDDOWN(($A$4-E7)/365.25,0)&lt;=13,G7&lt;&gt;"OK")</formula>
    </cfRule>
    <cfRule type="expression" dxfId="8" priority="7" stopIfTrue="1">
      <formula>AND(ROUNDDOWN(($A$4-E7)/365.25,0)&lt;=14,G7&lt;&gt;"OK")</formula>
    </cfRule>
    <cfRule type="expression" dxfId="7" priority="8" stopIfTrue="1">
      <formula>AND(ROUNDDOWN(($A$4-E7)/365.25,0)&lt;=17,G7&lt;&gt;"OK")</formula>
    </cfRule>
  </conditionalFormatting>
  <conditionalFormatting sqref="B7:D37">
    <cfRule type="expression" dxfId="6" priority="5" stopIfTrue="1">
      <formula>$Q7&gt;=1</formula>
    </cfRule>
  </conditionalFormatting>
  <conditionalFormatting sqref="E7:E10">
    <cfRule type="expression" dxfId="5" priority="4" stopIfTrue="1">
      <formula>$Q7&gt;=1</formula>
    </cfRule>
  </conditionalFormatting>
  <conditionalFormatting sqref="E7:E10">
    <cfRule type="expression" dxfId="4" priority="3" stopIfTrue="1">
      <formula>$Q7&gt;=1</formula>
    </cfRule>
  </conditionalFormatting>
  <conditionalFormatting sqref="E7:E10">
    <cfRule type="expression" dxfId="3" priority="2" stopIfTrue="1">
      <formula>$Q7&gt;=1</formula>
    </cfRule>
  </conditionalFormatting>
  <conditionalFormatting sqref="E7:E10">
    <cfRule type="expression" dxfId="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24">
    <tabColor indexed="11"/>
  </sheetPr>
  <dimension ref="A1:AK43"/>
  <sheetViews>
    <sheetView workbookViewId="0">
      <selection activeCell="L17" sqref="L17"/>
    </sheetView>
  </sheetViews>
  <sheetFormatPr defaultRowHeight="12.75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2" width="8.5703125" customWidth="1"/>
    <col min="13" max="13" width="7.85546875" customWidth="1"/>
    <col min="15" max="16" width="4.42578125" customWidth="1"/>
    <col min="17" max="17" width="12.140625" customWidth="1"/>
    <col min="18" max="18" width="7.85546875" customWidth="1"/>
    <col min="19" max="19" width="7.42578125" customWidth="1"/>
    <col min="25" max="37" width="0" hidden="1" customWidth="1"/>
  </cols>
  <sheetData>
    <row r="1" spans="1:37" ht="26.25">
      <c r="A1" s="311" t="str">
        <f>Altalanos!$A$6</f>
        <v>Török Play+Stay Kupa</v>
      </c>
      <c r="B1" s="311"/>
      <c r="C1" s="311"/>
      <c r="D1" s="311"/>
      <c r="E1" s="311"/>
      <c r="F1" s="311"/>
      <c r="G1" s="177"/>
      <c r="H1" s="180" t="s">
        <v>47</v>
      </c>
      <c r="I1" s="178"/>
      <c r="J1" s="179"/>
      <c r="L1" s="181"/>
      <c r="M1" s="205"/>
      <c r="N1" s="207"/>
      <c r="O1" s="207" t="s">
        <v>11</v>
      </c>
      <c r="P1" s="207"/>
      <c r="Q1" s="208"/>
      <c r="R1" s="207"/>
      <c r="S1" s="209"/>
      <c r="AB1" s="271" t="e">
        <f>IF(Y5=1,CONCATENATE(VLOOKUP(Y3,AA16:AH27,2)),CONCATENATE(VLOOKUP(Y3,AA2:AK13,2)))</f>
        <v>#N/A</v>
      </c>
      <c r="AC1" s="271" t="e">
        <f>IF(Y5=1,CONCATENATE(VLOOKUP(Y3,AA16:AK27,3)),CONCATENATE(VLOOKUP(Y3,AA2:AK13,3)))</f>
        <v>#N/A</v>
      </c>
      <c r="AD1" s="271" t="e">
        <f>IF(Y5=1,CONCATENATE(VLOOKUP(Y3,AA16:AK27,4)),CONCATENATE(VLOOKUP(Y3,AA2:AK13,4)))</f>
        <v>#N/A</v>
      </c>
      <c r="AE1" s="271" t="e">
        <f>IF(Y5=1,CONCATENATE(VLOOKUP(Y3,AA16:AK27,5)),CONCATENATE(VLOOKUP(Y3,AA2:AK13,5)))</f>
        <v>#N/A</v>
      </c>
      <c r="AF1" s="271" t="e">
        <f>IF(Y5=1,CONCATENATE(VLOOKUP(Y3,AA16:AK27,6)),CONCATENATE(VLOOKUP(Y3,AA2:AK13,6)))</f>
        <v>#N/A</v>
      </c>
      <c r="AG1" s="271" t="e">
        <f>IF(Y5=1,CONCATENATE(VLOOKUP(Y3,AA16:AK27,7)),CONCATENATE(VLOOKUP(Y3,AA2:AK13,7)))</f>
        <v>#N/A</v>
      </c>
      <c r="AH1" s="271" t="e">
        <f>IF(Y5=1,CONCATENATE(VLOOKUP(Y3,AA16:AK27,8)),CONCATENATE(VLOOKUP(Y3,AA2:AK13,8)))</f>
        <v>#N/A</v>
      </c>
      <c r="AI1" s="271" t="e">
        <f>IF(Y5=1,CONCATENATE(VLOOKUP(Y3,AA16:AK27,9)),CONCATENATE(VLOOKUP(Y3,AA2:AK13,9)))</f>
        <v>#N/A</v>
      </c>
      <c r="AJ1" s="271" t="e">
        <f>IF(Y5=1,CONCATENATE(VLOOKUP(Y3,AA16:AK27,10)),CONCATENATE(VLOOKUP(Y3,AA2:AK13,10)))</f>
        <v>#N/A</v>
      </c>
      <c r="AK1" s="271" t="e">
        <f>IF(Y5=1,CONCATENATE(VLOOKUP(Y3,AA16:AK27,11)),CONCATENATE(VLOOKUP(Y3,AA2:AK13,11)))</f>
        <v>#N/A</v>
      </c>
    </row>
    <row r="2" spans="1:37">
      <c r="A2" s="182" t="s">
        <v>46</v>
      </c>
      <c r="B2" s="183"/>
      <c r="C2" s="183"/>
      <c r="D2" s="183"/>
      <c r="E2" s="306" t="str">
        <f>Altalanos!$C$8</f>
        <v>narancs leány</v>
      </c>
      <c r="F2" s="183"/>
      <c r="G2" s="184"/>
      <c r="H2" s="185"/>
      <c r="I2" s="185"/>
      <c r="J2" s="186"/>
      <c r="K2" s="181"/>
      <c r="L2" s="181"/>
      <c r="M2" s="206"/>
      <c r="N2" s="210"/>
      <c r="O2" s="211"/>
      <c r="P2" s="210"/>
      <c r="Q2" s="211"/>
      <c r="R2" s="210"/>
      <c r="S2" s="209"/>
      <c r="Y2" s="265"/>
      <c r="Z2" s="264"/>
      <c r="AA2" s="264" t="s">
        <v>57</v>
      </c>
      <c r="AB2" s="269">
        <v>150</v>
      </c>
      <c r="AC2" s="269">
        <v>120</v>
      </c>
      <c r="AD2" s="269">
        <v>100</v>
      </c>
      <c r="AE2" s="269">
        <v>80</v>
      </c>
      <c r="AF2" s="269">
        <v>70</v>
      </c>
      <c r="AG2" s="269">
        <v>60</v>
      </c>
      <c r="AH2" s="269">
        <v>55</v>
      </c>
      <c r="AI2" s="269">
        <v>50</v>
      </c>
      <c r="AJ2" s="269">
        <v>45</v>
      </c>
      <c r="AK2" s="269">
        <v>40</v>
      </c>
    </row>
    <row r="3" spans="1:37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/>
      <c r="M3" s="50" t="s">
        <v>28</v>
      </c>
      <c r="N3" s="213"/>
      <c r="O3" s="212"/>
      <c r="P3" s="213"/>
      <c r="Q3" s="255" t="s">
        <v>66</v>
      </c>
      <c r="R3" s="256" t="s">
        <v>72</v>
      </c>
      <c r="S3" s="256" t="s">
        <v>67</v>
      </c>
      <c r="Y3" s="264">
        <f>IF(H4="OB","A",IF(H4="IX","W",H4))</f>
        <v>0</v>
      </c>
      <c r="Z3" s="264"/>
      <c r="AA3" s="264" t="s">
        <v>82</v>
      </c>
      <c r="AB3" s="269">
        <v>120</v>
      </c>
      <c r="AC3" s="269">
        <v>90</v>
      </c>
      <c r="AD3" s="269">
        <v>65</v>
      </c>
      <c r="AE3" s="269">
        <v>55</v>
      </c>
      <c r="AF3" s="269">
        <v>50</v>
      </c>
      <c r="AG3" s="269">
        <v>45</v>
      </c>
      <c r="AH3" s="269">
        <v>40</v>
      </c>
      <c r="AI3" s="269">
        <v>35</v>
      </c>
      <c r="AJ3" s="269">
        <v>25</v>
      </c>
      <c r="AK3" s="269">
        <v>20</v>
      </c>
    </row>
    <row r="4" spans="1:37" ht="13.5" thickBot="1">
      <c r="A4" s="314">
        <f>Altalanos!$A$10</f>
        <v>44611</v>
      </c>
      <c r="B4" s="314"/>
      <c r="C4" s="314"/>
      <c r="D4" s="187"/>
      <c r="E4" s="188" t="str">
        <f>Altalanos!$C$10</f>
        <v>Szentendre</v>
      </c>
      <c r="F4" s="188"/>
      <c r="G4" s="188"/>
      <c r="H4" s="190"/>
      <c r="I4" s="188"/>
      <c r="J4" s="189"/>
      <c r="K4" s="190"/>
      <c r="L4" s="267"/>
      <c r="M4" s="191" t="str">
        <f>Altalanos!$E$10</f>
        <v>Kádár László</v>
      </c>
      <c r="N4" s="215"/>
      <c r="O4" s="216"/>
      <c r="P4" s="215"/>
      <c r="Q4" s="257" t="s">
        <v>73</v>
      </c>
      <c r="R4" s="258" t="s">
        <v>68</v>
      </c>
      <c r="S4" s="258" t="s">
        <v>69</v>
      </c>
      <c r="Y4" s="264"/>
      <c r="Z4" s="264"/>
      <c r="AA4" s="264" t="s">
        <v>83</v>
      </c>
      <c r="AB4" s="269">
        <v>90</v>
      </c>
      <c r="AC4" s="269">
        <v>60</v>
      </c>
      <c r="AD4" s="269">
        <v>45</v>
      </c>
      <c r="AE4" s="269">
        <v>34</v>
      </c>
      <c r="AF4" s="269">
        <v>27</v>
      </c>
      <c r="AG4" s="269">
        <v>22</v>
      </c>
      <c r="AH4" s="269">
        <v>18</v>
      </c>
      <c r="AI4" s="269">
        <v>15</v>
      </c>
      <c r="AJ4" s="269">
        <v>12</v>
      </c>
      <c r="AK4" s="269">
        <v>9</v>
      </c>
    </row>
    <row r="5" spans="1:37">
      <c r="A5" s="31"/>
      <c r="B5" s="31" t="s">
        <v>44</v>
      </c>
      <c r="C5" s="202" t="s">
        <v>55</v>
      </c>
      <c r="D5" s="31" t="s">
        <v>38</v>
      </c>
      <c r="E5" s="31" t="s">
        <v>60</v>
      </c>
      <c r="F5" s="31"/>
      <c r="G5" s="31" t="s">
        <v>26</v>
      </c>
      <c r="H5" s="31"/>
      <c r="I5" s="31" t="s">
        <v>29</v>
      </c>
      <c r="J5" s="31"/>
      <c r="K5" s="247" t="s">
        <v>61</v>
      </c>
      <c r="L5" s="247" t="s">
        <v>62</v>
      </c>
      <c r="M5" s="247" t="s">
        <v>63</v>
      </c>
      <c r="N5" s="209"/>
      <c r="O5" s="209"/>
      <c r="P5" s="209"/>
      <c r="Q5" s="259" t="s">
        <v>74</v>
      </c>
      <c r="R5" s="260" t="s">
        <v>70</v>
      </c>
      <c r="S5" s="260" t="s">
        <v>71</v>
      </c>
      <c r="Y5" s="264">
        <f>IF(OR(Altalanos!$A$8="F1",Altalanos!$A$8="F2",Altalanos!$A$8="N1",Altalanos!$A$8="N2"),1,2)</f>
        <v>2</v>
      </c>
      <c r="Z5" s="264"/>
      <c r="AA5" s="264" t="s">
        <v>84</v>
      </c>
      <c r="AB5" s="269">
        <v>60</v>
      </c>
      <c r="AC5" s="269">
        <v>40</v>
      </c>
      <c r="AD5" s="269">
        <v>30</v>
      </c>
      <c r="AE5" s="269">
        <v>20</v>
      </c>
      <c r="AF5" s="269">
        <v>18</v>
      </c>
      <c r="AG5" s="269">
        <v>15</v>
      </c>
      <c r="AH5" s="269">
        <v>12</v>
      </c>
      <c r="AI5" s="269">
        <v>10</v>
      </c>
      <c r="AJ5" s="269">
        <v>8</v>
      </c>
      <c r="AK5" s="269">
        <v>6</v>
      </c>
    </row>
    <row r="6" spans="1:37">
      <c r="A6" s="193"/>
      <c r="B6" s="193"/>
      <c r="C6" s="246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09"/>
      <c r="O6" s="209"/>
      <c r="P6" s="209"/>
      <c r="Q6" s="209"/>
      <c r="R6" s="209"/>
      <c r="S6" s="209"/>
      <c r="Y6" s="264"/>
      <c r="Z6" s="264"/>
      <c r="AA6" s="264" t="s">
        <v>85</v>
      </c>
      <c r="AB6" s="269">
        <v>40</v>
      </c>
      <c r="AC6" s="269">
        <v>25</v>
      </c>
      <c r="AD6" s="269">
        <v>18</v>
      </c>
      <c r="AE6" s="269">
        <v>13</v>
      </c>
      <c r="AF6" s="269">
        <v>10</v>
      </c>
      <c r="AG6" s="269">
        <v>8</v>
      </c>
      <c r="AH6" s="269">
        <v>6</v>
      </c>
      <c r="AI6" s="269">
        <v>5</v>
      </c>
      <c r="AJ6" s="269">
        <v>4</v>
      </c>
      <c r="AK6" s="269">
        <v>3</v>
      </c>
    </row>
    <row r="7" spans="1:37">
      <c r="A7" s="217" t="s">
        <v>57</v>
      </c>
      <c r="B7" s="248">
        <v>2</v>
      </c>
      <c r="C7" s="250" t="str">
        <f>IF($B7="","",VLOOKUP($B7,'narancs leány elő'!$A$7:$O$22,5))</f>
        <v>"140313</v>
      </c>
      <c r="D7" s="250">
        <f>IF($B7="","",VLOOKUP($B7,'narancs leány elő'!$A$7:$O$22,15))</f>
        <v>0</v>
      </c>
      <c r="E7" s="316" t="str">
        <f>UPPER(IF($B7="","",VLOOKUP($B7,'narancs leány elő'!$A$7:$O$22,2)))</f>
        <v>SIKLÓSI</v>
      </c>
      <c r="F7" s="316"/>
      <c r="G7" s="316" t="str">
        <f>IF($B7="","",VLOOKUP($B7,'narancs leány elő'!$A$7:$O$22,3))</f>
        <v>Odett</v>
      </c>
      <c r="H7" s="316"/>
      <c r="I7" s="251" t="str">
        <f>IF($B7="","",VLOOKUP($B7,'narancs leány elő'!$A$7:$O$22,4))</f>
        <v>MTK</v>
      </c>
      <c r="J7" s="193"/>
      <c r="K7" s="322" t="s">
        <v>161</v>
      </c>
      <c r="L7" s="266"/>
      <c r="M7" s="272"/>
      <c r="N7" s="209"/>
      <c r="O7" s="209"/>
      <c r="P7" s="209"/>
      <c r="Q7" s="209"/>
      <c r="R7" s="209"/>
      <c r="S7" s="209"/>
      <c r="Y7" s="264"/>
      <c r="Z7" s="264"/>
      <c r="AA7" s="264" t="s">
        <v>86</v>
      </c>
      <c r="AB7" s="269">
        <v>25</v>
      </c>
      <c r="AC7" s="269">
        <v>15</v>
      </c>
      <c r="AD7" s="269">
        <v>13</v>
      </c>
      <c r="AE7" s="269">
        <v>8</v>
      </c>
      <c r="AF7" s="269">
        <v>6</v>
      </c>
      <c r="AG7" s="269">
        <v>4</v>
      </c>
      <c r="AH7" s="269">
        <v>3</v>
      </c>
      <c r="AI7" s="269">
        <v>2</v>
      </c>
      <c r="AJ7" s="269">
        <v>1</v>
      </c>
      <c r="AK7" s="269">
        <v>0</v>
      </c>
    </row>
    <row r="8" spans="1:37">
      <c r="A8" s="217"/>
      <c r="B8" s="249"/>
      <c r="C8" s="252"/>
      <c r="D8" s="252"/>
      <c r="E8" s="252"/>
      <c r="F8" s="252"/>
      <c r="G8" s="252"/>
      <c r="H8" s="252"/>
      <c r="I8" s="252"/>
      <c r="J8" s="193"/>
      <c r="K8" s="217"/>
      <c r="L8" s="217"/>
      <c r="M8" s="273"/>
      <c r="N8" s="209"/>
      <c r="O8" s="209"/>
      <c r="P8" s="209"/>
      <c r="Q8" s="209"/>
      <c r="R8" s="209"/>
      <c r="S8" s="209"/>
      <c r="Y8" s="264"/>
      <c r="Z8" s="264"/>
      <c r="AA8" s="264" t="s">
        <v>87</v>
      </c>
      <c r="AB8" s="269">
        <v>15</v>
      </c>
      <c r="AC8" s="269">
        <v>10</v>
      </c>
      <c r="AD8" s="269">
        <v>7</v>
      </c>
      <c r="AE8" s="269">
        <v>5</v>
      </c>
      <c r="AF8" s="269">
        <v>4</v>
      </c>
      <c r="AG8" s="269">
        <v>3</v>
      </c>
      <c r="AH8" s="269">
        <v>2</v>
      </c>
      <c r="AI8" s="269">
        <v>1</v>
      </c>
      <c r="AJ8" s="269">
        <v>0</v>
      </c>
      <c r="AK8" s="269">
        <v>0</v>
      </c>
    </row>
    <row r="9" spans="1:37">
      <c r="A9" s="217" t="s">
        <v>58</v>
      </c>
      <c r="B9" s="248">
        <v>3</v>
      </c>
      <c r="C9" s="250" t="str">
        <f>IF($B9="","",VLOOKUP($B9,'narancs leány elő'!$A$7:$O$22,5))</f>
        <v>"1307250</v>
      </c>
      <c r="D9" s="250">
        <f>IF($B9="","",VLOOKUP($B9,'narancs leány elő'!$A$7:$O$22,15))</f>
        <v>0</v>
      </c>
      <c r="E9" s="316" t="str">
        <f>UPPER(IF($B9="","",VLOOKUP($B9,'narancs leány elő'!$A$7:$O$22,2)))</f>
        <v xml:space="preserve">PERITY </v>
      </c>
      <c r="F9" s="316"/>
      <c r="G9" s="316" t="str">
        <f>IF($B9="","",VLOOKUP($B9,'narancs leány elő'!$A$7:$O$22,3))</f>
        <v>Anna Dorottya</v>
      </c>
      <c r="H9" s="316"/>
      <c r="I9" s="251" t="str">
        <f>IF($B9="","",VLOOKUP($B9,'narancs leány elő'!$A$7:$O$22,4))</f>
        <v>Mini Garros TK</v>
      </c>
      <c r="J9" s="193"/>
      <c r="K9" s="322" t="s">
        <v>181</v>
      </c>
      <c r="L9" s="266"/>
      <c r="M9" s="272"/>
      <c r="N9" s="209"/>
      <c r="O9" s="209"/>
      <c r="P9" s="209"/>
      <c r="Q9" s="209"/>
      <c r="R9" s="209"/>
      <c r="S9" s="209"/>
      <c r="Y9" s="264"/>
      <c r="Z9" s="264"/>
      <c r="AA9" s="264" t="s">
        <v>88</v>
      </c>
      <c r="AB9" s="269">
        <v>10</v>
      </c>
      <c r="AC9" s="269">
        <v>6</v>
      </c>
      <c r="AD9" s="269">
        <v>4</v>
      </c>
      <c r="AE9" s="269">
        <v>2</v>
      </c>
      <c r="AF9" s="269">
        <v>1</v>
      </c>
      <c r="AG9" s="269">
        <v>0</v>
      </c>
      <c r="AH9" s="269">
        <v>0</v>
      </c>
      <c r="AI9" s="269">
        <v>0</v>
      </c>
      <c r="AJ9" s="269">
        <v>0</v>
      </c>
      <c r="AK9" s="269">
        <v>0</v>
      </c>
    </row>
    <row r="10" spans="1:37">
      <c r="A10" s="217"/>
      <c r="B10" s="249"/>
      <c r="C10" s="252"/>
      <c r="D10" s="252"/>
      <c r="E10" s="252"/>
      <c r="F10" s="252"/>
      <c r="G10" s="252"/>
      <c r="H10" s="252"/>
      <c r="I10" s="252"/>
      <c r="J10" s="193"/>
      <c r="K10" s="217"/>
      <c r="L10" s="217"/>
      <c r="M10" s="273"/>
      <c r="N10" s="209"/>
      <c r="O10" s="209"/>
      <c r="P10" s="209"/>
      <c r="Q10" s="209"/>
      <c r="R10" s="209"/>
      <c r="S10" s="209"/>
      <c r="Y10" s="264"/>
      <c r="Z10" s="264"/>
      <c r="AA10" s="264" t="s">
        <v>89</v>
      </c>
      <c r="AB10" s="269">
        <v>6</v>
      </c>
      <c r="AC10" s="269">
        <v>3</v>
      </c>
      <c r="AD10" s="269">
        <v>2</v>
      </c>
      <c r="AE10" s="269">
        <v>1</v>
      </c>
      <c r="AF10" s="269">
        <v>0</v>
      </c>
      <c r="AG10" s="269">
        <v>0</v>
      </c>
      <c r="AH10" s="269">
        <v>0</v>
      </c>
      <c r="AI10" s="269">
        <v>0</v>
      </c>
      <c r="AJ10" s="269">
        <v>0</v>
      </c>
      <c r="AK10" s="269">
        <v>0</v>
      </c>
    </row>
    <row r="11" spans="1:37">
      <c r="A11" s="217" t="s">
        <v>59</v>
      </c>
      <c r="B11" s="248">
        <v>1</v>
      </c>
      <c r="C11" s="250" t="str">
        <f>IF($B11="","",VLOOKUP($B11,'narancs leány elő'!$A$7:$O$22,5))</f>
        <v>"130129</v>
      </c>
      <c r="D11" s="250">
        <f>IF($B11="","",VLOOKUP($B11,'narancs leány elő'!$A$7:$O$22,15))</f>
        <v>0</v>
      </c>
      <c r="E11" s="316" t="str">
        <f>UPPER(IF($B11="","",VLOOKUP($B11,'narancs leány elő'!$A$7:$O$22,2)))</f>
        <v xml:space="preserve">BÁNFAI </v>
      </c>
      <c r="F11" s="316"/>
      <c r="G11" s="316" t="str">
        <f>IF($B11="","",VLOOKUP($B11,'narancs leány elő'!$A$7:$O$22,3))</f>
        <v>Emma</v>
      </c>
      <c r="H11" s="316"/>
      <c r="I11" s="251" t="str">
        <f>IF($B11="","",VLOOKUP($B11,'narancs leány elő'!$A$7:$O$22,4))</f>
        <v>MESE</v>
      </c>
      <c r="J11" s="193"/>
      <c r="K11" s="322" t="s">
        <v>162</v>
      </c>
      <c r="L11" s="266"/>
      <c r="M11" s="272"/>
      <c r="N11" s="209"/>
      <c r="O11" s="209"/>
      <c r="P11" s="209"/>
      <c r="Q11" s="209"/>
      <c r="R11" s="209"/>
      <c r="S11" s="209"/>
      <c r="Y11" s="264"/>
      <c r="Z11" s="264"/>
      <c r="AA11" s="264" t="s">
        <v>94</v>
      </c>
      <c r="AB11" s="269">
        <v>3</v>
      </c>
      <c r="AC11" s="269">
        <v>2</v>
      </c>
      <c r="AD11" s="269">
        <v>1</v>
      </c>
      <c r="AE11" s="269">
        <v>0</v>
      </c>
      <c r="AF11" s="269">
        <v>0</v>
      </c>
      <c r="AG11" s="269">
        <v>0</v>
      </c>
      <c r="AH11" s="269">
        <v>0</v>
      </c>
      <c r="AI11" s="269">
        <v>0</v>
      </c>
      <c r="AJ11" s="269">
        <v>0</v>
      </c>
      <c r="AK11" s="269">
        <v>0</v>
      </c>
    </row>
    <row r="12" spans="1:37">
      <c r="A12" s="217"/>
      <c r="B12" s="249"/>
      <c r="C12" s="252"/>
      <c r="D12" s="252"/>
      <c r="E12" s="252"/>
      <c r="F12" s="252"/>
      <c r="G12" s="252"/>
      <c r="H12" s="252"/>
      <c r="I12" s="252"/>
      <c r="J12" s="193"/>
      <c r="K12" s="246"/>
      <c r="L12" s="246"/>
      <c r="M12" s="274"/>
      <c r="Y12" s="264"/>
      <c r="Z12" s="264"/>
      <c r="AA12" s="264" t="s">
        <v>90</v>
      </c>
      <c r="AB12" s="270">
        <v>0</v>
      </c>
      <c r="AC12" s="270">
        <v>0</v>
      </c>
      <c r="AD12" s="270">
        <v>0</v>
      </c>
      <c r="AE12" s="270">
        <v>0</v>
      </c>
      <c r="AF12" s="270">
        <v>0</v>
      </c>
      <c r="AG12" s="270">
        <v>0</v>
      </c>
      <c r="AH12" s="270">
        <v>0</v>
      </c>
      <c r="AI12" s="270">
        <v>0</v>
      </c>
      <c r="AJ12" s="270">
        <v>0</v>
      </c>
      <c r="AK12" s="270">
        <v>0</v>
      </c>
    </row>
    <row r="13" spans="1:37">
      <c r="A13" s="217" t="s">
        <v>64</v>
      </c>
      <c r="B13" s="248">
        <v>4</v>
      </c>
      <c r="C13" s="250" t="str">
        <f>IF($B13="","",VLOOKUP($B13,'narancs leány elő'!$A$7:$O$22,5))</f>
        <v>"130325</v>
      </c>
      <c r="D13" s="250">
        <f>IF($B13="","",VLOOKUP($B13,'narancs leány elő'!$A$7:$O$22,15))</f>
        <v>0</v>
      </c>
      <c r="E13" s="316" t="str">
        <f>UPPER(IF($B13="","",VLOOKUP($B13,'narancs leány elő'!$A$7:$O$22,2)))</f>
        <v xml:space="preserve">DEKOVICS </v>
      </c>
      <c r="F13" s="316"/>
      <c r="G13" s="316" t="str">
        <f>IF($B13="","",VLOOKUP($B13,'narancs leány elő'!$A$7:$O$22,3))</f>
        <v>Luca Boróka</v>
      </c>
      <c r="H13" s="316"/>
      <c r="I13" s="251" t="str">
        <f>IF($B13="","",VLOOKUP($B13,'narancs leány elő'!$A$7:$O$22,4))</f>
        <v>UNIK SE</v>
      </c>
      <c r="J13" s="193"/>
      <c r="K13" s="322" t="s">
        <v>163</v>
      </c>
      <c r="L13" s="266"/>
      <c r="M13" s="272"/>
      <c r="Y13" s="264"/>
      <c r="Z13" s="264"/>
      <c r="AA13" s="264" t="s">
        <v>91</v>
      </c>
      <c r="AB13" s="270">
        <v>0</v>
      </c>
      <c r="AC13" s="270">
        <v>0</v>
      </c>
      <c r="AD13" s="270">
        <v>0</v>
      </c>
      <c r="AE13" s="270">
        <v>0</v>
      </c>
      <c r="AF13" s="270">
        <v>0</v>
      </c>
      <c r="AG13" s="270">
        <v>0</v>
      </c>
      <c r="AH13" s="270">
        <v>0</v>
      </c>
      <c r="AI13" s="270">
        <v>0</v>
      </c>
      <c r="AJ13" s="270">
        <v>0</v>
      </c>
      <c r="AK13" s="270">
        <v>0</v>
      </c>
    </row>
    <row r="14" spans="1:37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</row>
    <row r="15" spans="1:37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</row>
    <row r="16" spans="1:37">
      <c r="A16" s="193"/>
      <c r="B16" s="193"/>
      <c r="C16" s="193"/>
      <c r="D16" s="317"/>
      <c r="E16" s="317"/>
      <c r="F16" s="317"/>
      <c r="G16" s="317"/>
      <c r="H16" s="317"/>
      <c r="I16" s="317"/>
      <c r="J16" s="317"/>
      <c r="K16" s="317"/>
      <c r="L16" s="193"/>
      <c r="M16" s="193"/>
      <c r="Y16" s="264"/>
      <c r="Z16" s="264"/>
      <c r="AA16" s="264" t="s">
        <v>57</v>
      </c>
      <c r="AB16" s="264">
        <v>300</v>
      </c>
      <c r="AC16" s="264">
        <v>250</v>
      </c>
      <c r="AD16" s="264">
        <v>220</v>
      </c>
      <c r="AE16" s="264">
        <v>180</v>
      </c>
      <c r="AF16" s="264">
        <v>160</v>
      </c>
      <c r="AG16" s="264">
        <v>150</v>
      </c>
      <c r="AH16" s="264">
        <v>140</v>
      </c>
      <c r="AI16" s="264">
        <v>130</v>
      </c>
      <c r="AJ16" s="264">
        <v>120</v>
      </c>
      <c r="AK16" s="264">
        <v>110</v>
      </c>
    </row>
    <row r="17" spans="1:37">
      <c r="A17" s="193"/>
      <c r="B17" s="193"/>
      <c r="C17" s="193"/>
      <c r="D17" s="317"/>
      <c r="E17" s="317"/>
      <c r="F17" s="317"/>
      <c r="G17" s="317"/>
      <c r="H17" s="317"/>
      <c r="I17" s="317"/>
      <c r="J17" s="317"/>
      <c r="K17" s="317"/>
      <c r="L17" s="193"/>
      <c r="M17" s="193"/>
      <c r="Y17" s="264"/>
      <c r="Z17" s="264"/>
      <c r="AA17" s="264" t="s">
        <v>82</v>
      </c>
      <c r="AB17" s="264">
        <v>250</v>
      </c>
      <c r="AC17" s="264">
        <v>200</v>
      </c>
      <c r="AD17" s="264">
        <v>160</v>
      </c>
      <c r="AE17" s="264">
        <v>140</v>
      </c>
      <c r="AF17" s="264">
        <v>120</v>
      </c>
      <c r="AG17" s="264">
        <v>110</v>
      </c>
      <c r="AH17" s="264">
        <v>100</v>
      </c>
      <c r="AI17" s="264">
        <v>90</v>
      </c>
      <c r="AJ17" s="264">
        <v>80</v>
      </c>
      <c r="AK17" s="264">
        <v>70</v>
      </c>
    </row>
    <row r="18" spans="1:37" ht="18.75" customHeight="1">
      <c r="A18" s="193"/>
      <c r="B18" s="315"/>
      <c r="C18" s="315"/>
      <c r="D18" s="318" t="str">
        <f>E7</f>
        <v>SIKLÓSI</v>
      </c>
      <c r="E18" s="318"/>
      <c r="F18" s="318" t="str">
        <f>E9</f>
        <v xml:space="preserve">PERITY </v>
      </c>
      <c r="G18" s="318"/>
      <c r="H18" s="318" t="str">
        <f>E11</f>
        <v xml:space="preserve">BÁNFAI </v>
      </c>
      <c r="I18" s="318"/>
      <c r="J18" s="318" t="str">
        <f>E13</f>
        <v xml:space="preserve">DEKOVICS </v>
      </c>
      <c r="K18" s="318"/>
      <c r="L18" s="193"/>
      <c r="M18" s="193"/>
      <c r="Y18" s="264"/>
      <c r="Z18" s="264"/>
      <c r="AA18" s="264" t="s">
        <v>83</v>
      </c>
      <c r="AB18" s="264">
        <v>200</v>
      </c>
      <c r="AC18" s="264">
        <v>150</v>
      </c>
      <c r="AD18" s="264">
        <v>130</v>
      </c>
      <c r="AE18" s="264">
        <v>110</v>
      </c>
      <c r="AF18" s="264">
        <v>95</v>
      </c>
      <c r="AG18" s="264">
        <v>80</v>
      </c>
      <c r="AH18" s="264">
        <v>70</v>
      </c>
      <c r="AI18" s="264">
        <v>60</v>
      </c>
      <c r="AJ18" s="264">
        <v>55</v>
      </c>
      <c r="AK18" s="264">
        <v>50</v>
      </c>
    </row>
    <row r="19" spans="1:37" ht="18.75" customHeight="1">
      <c r="A19" s="253" t="s">
        <v>57</v>
      </c>
      <c r="B19" s="313" t="str">
        <f>E7</f>
        <v>SIKLÓSI</v>
      </c>
      <c r="C19" s="313"/>
      <c r="D19" s="319"/>
      <c r="E19" s="319"/>
      <c r="F19" s="321" t="s">
        <v>182</v>
      </c>
      <c r="G19" s="320"/>
      <c r="H19" s="321" t="s">
        <v>183</v>
      </c>
      <c r="I19" s="320"/>
      <c r="J19" s="323" t="s">
        <v>184</v>
      </c>
      <c r="K19" s="318"/>
      <c r="L19" s="193"/>
      <c r="M19" s="193"/>
      <c r="Y19" s="264"/>
      <c r="Z19" s="264"/>
      <c r="AA19" s="264" t="s">
        <v>84</v>
      </c>
      <c r="AB19" s="264">
        <v>150</v>
      </c>
      <c r="AC19" s="264">
        <v>120</v>
      </c>
      <c r="AD19" s="264">
        <v>100</v>
      </c>
      <c r="AE19" s="264">
        <v>80</v>
      </c>
      <c r="AF19" s="264">
        <v>70</v>
      </c>
      <c r="AG19" s="264">
        <v>60</v>
      </c>
      <c r="AH19" s="264">
        <v>55</v>
      </c>
      <c r="AI19" s="264">
        <v>50</v>
      </c>
      <c r="AJ19" s="264">
        <v>45</v>
      </c>
      <c r="AK19" s="264">
        <v>40</v>
      </c>
    </row>
    <row r="20" spans="1:37" ht="18.75" customHeight="1">
      <c r="A20" s="253" t="s">
        <v>58</v>
      </c>
      <c r="B20" s="313" t="str">
        <f>E9</f>
        <v xml:space="preserve">PERITY </v>
      </c>
      <c r="C20" s="313"/>
      <c r="D20" s="321" t="s">
        <v>185</v>
      </c>
      <c r="E20" s="320"/>
      <c r="F20" s="319"/>
      <c r="G20" s="319"/>
      <c r="H20" s="321" t="s">
        <v>186</v>
      </c>
      <c r="I20" s="320"/>
      <c r="J20" s="321" t="s">
        <v>187</v>
      </c>
      <c r="K20" s="320"/>
      <c r="L20" s="193"/>
      <c r="M20" s="193"/>
      <c r="Y20" s="264"/>
      <c r="Z20" s="264"/>
      <c r="AA20" s="264" t="s">
        <v>85</v>
      </c>
      <c r="AB20" s="264">
        <v>120</v>
      </c>
      <c r="AC20" s="264">
        <v>90</v>
      </c>
      <c r="AD20" s="264">
        <v>65</v>
      </c>
      <c r="AE20" s="264">
        <v>55</v>
      </c>
      <c r="AF20" s="264">
        <v>50</v>
      </c>
      <c r="AG20" s="264">
        <v>45</v>
      </c>
      <c r="AH20" s="264">
        <v>40</v>
      </c>
      <c r="AI20" s="264">
        <v>35</v>
      </c>
      <c r="AJ20" s="264">
        <v>25</v>
      </c>
      <c r="AK20" s="264">
        <v>20</v>
      </c>
    </row>
    <row r="21" spans="1:37" ht="18.75" customHeight="1">
      <c r="A21" s="253" t="s">
        <v>59</v>
      </c>
      <c r="B21" s="313" t="str">
        <f>E11</f>
        <v xml:space="preserve">BÁNFAI </v>
      </c>
      <c r="C21" s="313"/>
      <c r="D21" s="321" t="s">
        <v>188</v>
      </c>
      <c r="E21" s="320"/>
      <c r="F21" s="321" t="s">
        <v>189</v>
      </c>
      <c r="G21" s="320"/>
      <c r="H21" s="319"/>
      <c r="I21" s="319"/>
      <c r="J21" s="321" t="s">
        <v>190</v>
      </c>
      <c r="K21" s="320"/>
      <c r="L21" s="193"/>
      <c r="M21" s="193"/>
      <c r="Y21" s="264"/>
      <c r="Z21" s="264"/>
      <c r="AA21" s="264" t="s">
        <v>86</v>
      </c>
      <c r="AB21" s="264">
        <v>90</v>
      </c>
      <c r="AC21" s="264">
        <v>60</v>
      </c>
      <c r="AD21" s="264">
        <v>45</v>
      </c>
      <c r="AE21" s="264">
        <v>34</v>
      </c>
      <c r="AF21" s="264">
        <v>27</v>
      </c>
      <c r="AG21" s="264">
        <v>22</v>
      </c>
      <c r="AH21" s="264">
        <v>18</v>
      </c>
      <c r="AI21" s="264">
        <v>15</v>
      </c>
      <c r="AJ21" s="264">
        <v>12</v>
      </c>
      <c r="AK21" s="264">
        <v>9</v>
      </c>
    </row>
    <row r="22" spans="1:37" ht="18.75" customHeight="1">
      <c r="A22" s="253" t="s">
        <v>64</v>
      </c>
      <c r="B22" s="313" t="str">
        <f>E13</f>
        <v xml:space="preserve">DEKOVICS </v>
      </c>
      <c r="C22" s="313"/>
      <c r="D22" s="321" t="s">
        <v>191</v>
      </c>
      <c r="E22" s="320"/>
      <c r="F22" s="321" t="s">
        <v>192</v>
      </c>
      <c r="G22" s="320"/>
      <c r="H22" s="323" t="s">
        <v>193</v>
      </c>
      <c r="I22" s="318"/>
      <c r="J22" s="319"/>
      <c r="K22" s="319"/>
      <c r="L22" s="193"/>
      <c r="M22" s="193"/>
      <c r="Y22" s="264"/>
      <c r="Z22" s="264"/>
      <c r="AA22" s="264" t="s">
        <v>87</v>
      </c>
      <c r="AB22" s="264">
        <v>60</v>
      </c>
      <c r="AC22" s="264">
        <v>40</v>
      </c>
      <c r="AD22" s="264">
        <v>30</v>
      </c>
      <c r="AE22" s="264">
        <v>20</v>
      </c>
      <c r="AF22" s="264">
        <v>18</v>
      </c>
      <c r="AG22" s="264">
        <v>15</v>
      </c>
      <c r="AH22" s="264">
        <v>12</v>
      </c>
      <c r="AI22" s="264">
        <v>10</v>
      </c>
      <c r="AJ22" s="264">
        <v>8</v>
      </c>
      <c r="AK22" s="264">
        <v>6</v>
      </c>
    </row>
    <row r="23" spans="1:37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64"/>
      <c r="Z23" s="264"/>
      <c r="AA23" s="264" t="s">
        <v>88</v>
      </c>
      <c r="AB23" s="264">
        <v>40</v>
      </c>
      <c r="AC23" s="264">
        <v>25</v>
      </c>
      <c r="AD23" s="264">
        <v>18</v>
      </c>
      <c r="AE23" s="264">
        <v>13</v>
      </c>
      <c r="AF23" s="264">
        <v>8</v>
      </c>
      <c r="AG23" s="264">
        <v>7</v>
      </c>
      <c r="AH23" s="264">
        <v>6</v>
      </c>
      <c r="AI23" s="264">
        <v>5</v>
      </c>
      <c r="AJ23" s="264">
        <v>4</v>
      </c>
      <c r="AK23" s="264">
        <v>3</v>
      </c>
    </row>
    <row r="24" spans="1:37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64"/>
      <c r="Z24" s="264"/>
      <c r="AA24" s="264" t="s">
        <v>89</v>
      </c>
      <c r="AB24" s="264">
        <v>25</v>
      </c>
      <c r="AC24" s="264">
        <v>15</v>
      </c>
      <c r="AD24" s="264">
        <v>13</v>
      </c>
      <c r="AE24" s="264">
        <v>7</v>
      </c>
      <c r="AF24" s="264">
        <v>6</v>
      </c>
      <c r="AG24" s="264">
        <v>5</v>
      </c>
      <c r="AH24" s="264">
        <v>4</v>
      </c>
      <c r="AI24" s="264">
        <v>3</v>
      </c>
      <c r="AJ24" s="264">
        <v>2</v>
      </c>
      <c r="AK24" s="264">
        <v>1</v>
      </c>
    </row>
    <row r="25" spans="1:37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64"/>
      <c r="Z25" s="264"/>
      <c r="AA25" s="264" t="s">
        <v>94</v>
      </c>
      <c r="AB25" s="264">
        <v>15</v>
      </c>
      <c r="AC25" s="264">
        <v>10</v>
      </c>
      <c r="AD25" s="264">
        <v>8</v>
      </c>
      <c r="AE25" s="264">
        <v>4</v>
      </c>
      <c r="AF25" s="264">
        <v>3</v>
      </c>
      <c r="AG25" s="264">
        <v>2</v>
      </c>
      <c r="AH25" s="264">
        <v>1</v>
      </c>
      <c r="AI25" s="264">
        <v>0</v>
      </c>
      <c r="AJ25" s="264">
        <v>0</v>
      </c>
      <c r="AK25" s="264">
        <v>0</v>
      </c>
    </row>
    <row r="26" spans="1:37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64"/>
      <c r="Z26" s="264"/>
      <c r="AA26" s="264" t="s">
        <v>90</v>
      </c>
      <c r="AB26" s="264">
        <v>10</v>
      </c>
      <c r="AC26" s="264">
        <v>6</v>
      </c>
      <c r="AD26" s="264">
        <v>4</v>
      </c>
      <c r="AE26" s="264">
        <v>2</v>
      </c>
      <c r="AF26" s="264">
        <v>1</v>
      </c>
      <c r="AG26" s="264">
        <v>0</v>
      </c>
      <c r="AH26" s="264">
        <v>0</v>
      </c>
      <c r="AI26" s="264">
        <v>0</v>
      </c>
      <c r="AJ26" s="264">
        <v>0</v>
      </c>
      <c r="AK26" s="264">
        <v>0</v>
      </c>
    </row>
    <row r="27" spans="1:37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64"/>
      <c r="Z27" s="264"/>
      <c r="AA27" s="264" t="s">
        <v>91</v>
      </c>
      <c r="AB27" s="264">
        <v>3</v>
      </c>
      <c r="AC27" s="264">
        <v>2</v>
      </c>
      <c r="AD27" s="264">
        <v>1</v>
      </c>
      <c r="AE27" s="264">
        <v>0</v>
      </c>
      <c r="AF27" s="264">
        <v>0</v>
      </c>
      <c r="AG27" s="264">
        <v>0</v>
      </c>
      <c r="AH27" s="264">
        <v>0</v>
      </c>
      <c r="AI27" s="264">
        <v>0</v>
      </c>
      <c r="AJ27" s="264">
        <v>0</v>
      </c>
      <c r="AK27" s="264">
        <v>0</v>
      </c>
    </row>
    <row r="28" spans="1:37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3"/>
      <c r="O32" s="209"/>
      <c r="P32" s="209"/>
      <c r="Q32" s="209"/>
      <c r="R32" s="209"/>
      <c r="S32" s="209"/>
    </row>
    <row r="33" spans="1:19">
      <c r="A33" s="110" t="s">
        <v>38</v>
      </c>
      <c r="B33" s="111"/>
      <c r="C33" s="165"/>
      <c r="D33" s="225" t="s">
        <v>2</v>
      </c>
      <c r="E33" s="226" t="s">
        <v>40</v>
      </c>
      <c r="F33" s="244"/>
      <c r="G33" s="225" t="s">
        <v>2</v>
      </c>
      <c r="H33" s="226" t="s">
        <v>49</v>
      </c>
      <c r="I33" s="119"/>
      <c r="J33" s="226" t="s">
        <v>50</v>
      </c>
      <c r="K33" s="118" t="s">
        <v>51</v>
      </c>
      <c r="L33" s="31"/>
      <c r="M33" s="244"/>
      <c r="O33" s="209"/>
      <c r="P33" s="219"/>
      <c r="Q33" s="219"/>
      <c r="R33" s="220"/>
      <c r="S33" s="209"/>
    </row>
    <row r="34" spans="1:19">
      <c r="A34" s="196" t="s">
        <v>39</v>
      </c>
      <c r="B34" s="197"/>
      <c r="C34" s="198"/>
      <c r="D34" s="227"/>
      <c r="E34" s="312"/>
      <c r="F34" s="312"/>
      <c r="G34" s="238" t="s">
        <v>3</v>
      </c>
      <c r="H34" s="197"/>
      <c r="I34" s="228"/>
      <c r="J34" s="239"/>
      <c r="K34" s="194" t="s">
        <v>41</v>
      </c>
      <c r="L34" s="245"/>
      <c r="M34" s="229"/>
      <c r="O34" s="209"/>
      <c r="P34" s="221"/>
      <c r="Q34" s="221"/>
      <c r="R34" s="222"/>
      <c r="S34" s="209"/>
    </row>
    <row r="35" spans="1:19">
      <c r="A35" s="199" t="s">
        <v>48</v>
      </c>
      <c r="B35" s="117"/>
      <c r="C35" s="200"/>
      <c r="D35" s="230"/>
      <c r="E35" s="310"/>
      <c r="F35" s="310"/>
      <c r="G35" s="240" t="s">
        <v>4</v>
      </c>
      <c r="H35" s="231"/>
      <c r="I35" s="232"/>
      <c r="J35" s="82"/>
      <c r="K35" s="242"/>
      <c r="L35" s="192"/>
      <c r="M35" s="237"/>
      <c r="O35" s="209"/>
      <c r="P35" s="222"/>
      <c r="Q35" s="223"/>
      <c r="R35" s="222"/>
      <c r="S35" s="209"/>
    </row>
    <row r="36" spans="1:19">
      <c r="A36" s="132"/>
      <c r="B36" s="133"/>
      <c r="C36" s="134"/>
      <c r="D36" s="230"/>
      <c r="E36" s="234"/>
      <c r="F36" s="235"/>
      <c r="G36" s="240" t="s">
        <v>5</v>
      </c>
      <c r="H36" s="231"/>
      <c r="I36" s="232"/>
      <c r="J36" s="82"/>
      <c r="K36" s="194" t="s">
        <v>42</v>
      </c>
      <c r="L36" s="245"/>
      <c r="M36" s="229"/>
      <c r="O36" s="209"/>
      <c r="P36" s="221"/>
      <c r="Q36" s="221"/>
      <c r="R36" s="222"/>
      <c r="S36" s="209"/>
    </row>
    <row r="37" spans="1:19">
      <c r="A37" s="112"/>
      <c r="B37" s="163"/>
      <c r="C37" s="113"/>
      <c r="D37" s="230"/>
      <c r="E37" s="234"/>
      <c r="F37" s="235"/>
      <c r="G37" s="240" t="s">
        <v>6</v>
      </c>
      <c r="H37" s="231"/>
      <c r="I37" s="232"/>
      <c r="J37" s="82"/>
      <c r="K37" s="243"/>
      <c r="L37" s="235"/>
      <c r="M37" s="233"/>
      <c r="O37" s="209"/>
      <c r="P37" s="222"/>
      <c r="Q37" s="223"/>
      <c r="R37" s="222"/>
      <c r="S37" s="209"/>
    </row>
    <row r="38" spans="1:19">
      <c r="A38" s="121"/>
      <c r="B38" s="135"/>
      <c r="C38" s="164"/>
      <c r="D38" s="230"/>
      <c r="E38" s="234"/>
      <c r="F38" s="235"/>
      <c r="G38" s="240" t="s">
        <v>7</v>
      </c>
      <c r="H38" s="231"/>
      <c r="I38" s="232"/>
      <c r="J38" s="82"/>
      <c r="K38" s="199"/>
      <c r="L38" s="192"/>
      <c r="M38" s="237"/>
      <c r="O38" s="209"/>
      <c r="P38" s="222"/>
      <c r="Q38" s="223"/>
      <c r="R38" s="222"/>
      <c r="S38" s="209"/>
    </row>
    <row r="39" spans="1:19">
      <c r="A39" s="122"/>
      <c r="B39" s="138"/>
      <c r="C39" s="113"/>
      <c r="D39" s="230"/>
      <c r="E39" s="234"/>
      <c r="F39" s="235"/>
      <c r="G39" s="240" t="s">
        <v>8</v>
      </c>
      <c r="H39" s="231"/>
      <c r="I39" s="232"/>
      <c r="J39" s="82"/>
      <c r="K39" s="194" t="s">
        <v>31</v>
      </c>
      <c r="L39" s="245"/>
      <c r="M39" s="229"/>
      <c r="O39" s="209"/>
      <c r="P39" s="221"/>
      <c r="Q39" s="221"/>
      <c r="R39" s="222"/>
      <c r="S39" s="209"/>
    </row>
    <row r="40" spans="1:19">
      <c r="A40" s="122"/>
      <c r="B40" s="138"/>
      <c r="C40" s="130"/>
      <c r="D40" s="230"/>
      <c r="E40" s="234"/>
      <c r="F40" s="235"/>
      <c r="G40" s="240" t="s">
        <v>9</v>
      </c>
      <c r="H40" s="231"/>
      <c r="I40" s="232"/>
      <c r="J40" s="82"/>
      <c r="K40" s="243"/>
      <c r="L40" s="235"/>
      <c r="M40" s="233"/>
      <c r="O40" s="209"/>
      <c r="P40" s="222"/>
      <c r="Q40" s="223"/>
      <c r="R40" s="222"/>
      <c r="S40" s="209"/>
    </row>
    <row r="41" spans="1:19">
      <c r="A41" s="123"/>
      <c r="B41" s="120"/>
      <c r="C41" s="131"/>
      <c r="D41" s="236"/>
      <c r="E41" s="114"/>
      <c r="F41" s="192"/>
      <c r="G41" s="241" t="s">
        <v>10</v>
      </c>
      <c r="H41" s="117"/>
      <c r="I41" s="195"/>
      <c r="J41" s="115"/>
      <c r="K41" s="199" t="str">
        <f>M4</f>
        <v>Kádár László</v>
      </c>
      <c r="L41" s="192"/>
      <c r="M41" s="237"/>
      <c r="O41" s="209"/>
      <c r="P41" s="222"/>
      <c r="Q41" s="223"/>
      <c r="R41" s="224"/>
      <c r="S41" s="209"/>
    </row>
    <row r="42" spans="1:19">
      <c r="O42" s="209"/>
      <c r="P42" s="209"/>
      <c r="Q42" s="209"/>
      <c r="R42" s="209"/>
      <c r="S42" s="209"/>
    </row>
    <row r="43" spans="1:19">
      <c r="O43" s="209"/>
      <c r="P43" s="209"/>
      <c r="Q43" s="209"/>
      <c r="R43" s="209"/>
      <c r="S43" s="209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10</vt:i4>
      </vt:variant>
    </vt:vector>
  </HeadingPairs>
  <TitlesOfParts>
    <vt:vector size="18" baseType="lpstr">
      <vt:lpstr>Altalanos</vt:lpstr>
      <vt:lpstr>Birók</vt:lpstr>
      <vt:lpstr>piros leány elő</vt:lpstr>
      <vt:lpstr>piros leány</vt:lpstr>
      <vt:lpstr>piros fiú elő</vt:lpstr>
      <vt:lpstr>piros fiú</vt:lpstr>
      <vt:lpstr>narancs leány elő</vt:lpstr>
      <vt:lpstr>narancs leány</vt:lpstr>
      <vt:lpstr>'narancs leány elő'!Nyomtatási_cím</vt:lpstr>
      <vt:lpstr>'piros fiú elő'!Nyomtatási_cím</vt:lpstr>
      <vt:lpstr>'piros leány elő'!Nyomtatási_cím</vt:lpstr>
      <vt:lpstr>Birók!Nyomtatási_terület</vt:lpstr>
      <vt:lpstr>'narancs leány'!Nyomtatási_terület</vt:lpstr>
      <vt:lpstr>'narancs leány elő'!Nyomtatási_terület</vt:lpstr>
      <vt:lpstr>'piros fiú'!Nyomtatási_terület</vt:lpstr>
      <vt:lpstr>'piros fiú elő'!Nyomtatási_terület</vt:lpstr>
      <vt:lpstr>'piros leány'!Nyomtatási_terület</vt:lpstr>
      <vt:lpstr>'piros leány elő'!Nyomtatási_terület</vt:lpstr>
    </vt:vector>
  </TitlesOfParts>
  <Company>Tennis Europe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Laci</cp:lastModifiedBy>
  <cp:lastPrinted>2022-02-17T14:04:06Z</cp:lastPrinted>
  <dcterms:created xsi:type="dcterms:W3CDTF">1998-01-18T23:10:02Z</dcterms:created>
  <dcterms:modified xsi:type="dcterms:W3CDTF">2022-02-21T09:42:16Z</dcterms:modified>
  <cp:category>Forms</cp:category>
</cp:coreProperties>
</file>